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correoiueedu.sharepoint.com/sites/FormulacinPEDI2025-20299/Shared Documents/General/VERSIONES FINALES/Sesión_CD_11092025/"/>
    </mc:Choice>
  </mc:AlternateContent>
  <xr:revisionPtr revIDLastSave="0" documentId="8_{B6D27A16-881E-48BC-A56F-30B3DCB264C7}" xr6:coauthVersionLast="47" xr6:coauthVersionMax="47" xr10:uidLastSave="{00000000-0000-0000-0000-000000000000}"/>
  <bookViews>
    <workbookView xWindow="-108" yWindow="-108" windowWidth="23256" windowHeight="12456" xr2:uid="{B0BF4EF8-7D97-4CD2-8E37-4CFCDD78DAF1}"/>
  </bookViews>
  <sheets>
    <sheet name="Plan Plurianual PEDI" sheetId="1" r:id="rId1"/>
  </sheets>
  <externalReferences>
    <externalReference r:id="rId2"/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0" i="1" l="1"/>
  <c r="L2" i="1" l="1"/>
  <c r="L3" i="1"/>
  <c r="A4" i="1"/>
  <c r="L4" i="1"/>
  <c r="L5" i="1"/>
  <c r="L6" i="1"/>
  <c r="L7" i="1"/>
  <c r="L8" i="1"/>
  <c r="L9" i="1"/>
  <c r="B10" i="1"/>
  <c r="F10" i="1"/>
  <c r="F18" i="1" s="1"/>
  <c r="H10" i="1"/>
  <c r="H18" i="1" s="1"/>
  <c r="J10" i="1"/>
  <c r="J18" i="1" s="1"/>
  <c r="L10" i="1"/>
  <c r="L11" i="1"/>
  <c r="L15" i="1" s="1"/>
  <c r="L12" i="1"/>
  <c r="L13" i="1"/>
  <c r="L14" i="1"/>
  <c r="B15" i="1"/>
  <c r="D15" i="1"/>
  <c r="F15" i="1"/>
  <c r="H15" i="1"/>
  <c r="J15" i="1"/>
  <c r="L16" i="1"/>
  <c r="B17" i="1"/>
  <c r="D17" i="1"/>
  <c r="F17" i="1"/>
  <c r="H17" i="1"/>
  <c r="J17" i="1"/>
  <c r="L17" i="1"/>
  <c r="B18" i="1"/>
  <c r="L20" i="1"/>
  <c r="L21" i="1"/>
  <c r="L22" i="1"/>
  <c r="B23" i="1"/>
  <c r="B30" i="1" s="1"/>
  <c r="D23" i="1"/>
  <c r="D30" i="1" s="1"/>
  <c r="F23" i="1"/>
  <c r="F30" i="1" s="1"/>
  <c r="H23" i="1"/>
  <c r="H30" i="1" s="1"/>
  <c r="J23" i="1"/>
  <c r="L23" i="1"/>
  <c r="L26" i="1"/>
  <c r="L29" i="1" s="1"/>
  <c r="L27" i="1"/>
  <c r="L28" i="1"/>
  <c r="B29" i="1"/>
  <c r="D29" i="1"/>
  <c r="F29" i="1"/>
  <c r="H29" i="1"/>
  <c r="J29" i="1"/>
  <c r="J30" i="1"/>
  <c r="L36" i="1"/>
  <c r="L37" i="1"/>
  <c r="B38" i="1"/>
  <c r="B59" i="1" s="1"/>
  <c r="D38" i="1"/>
  <c r="F38" i="1"/>
  <c r="F59" i="1" s="1"/>
  <c r="H38" i="1"/>
  <c r="J38" i="1"/>
  <c r="L38" i="1"/>
  <c r="L41" i="1"/>
  <c r="L46" i="1" s="1"/>
  <c r="L59" i="1" s="1"/>
  <c r="L42" i="1"/>
  <c r="L43" i="1"/>
  <c r="L44" i="1"/>
  <c r="L45" i="1"/>
  <c r="B46" i="1"/>
  <c r="D46" i="1"/>
  <c r="D59" i="1" s="1"/>
  <c r="F46" i="1"/>
  <c r="H46" i="1"/>
  <c r="J46" i="1"/>
  <c r="L48" i="1"/>
  <c r="L49" i="1"/>
  <c r="L50" i="1"/>
  <c r="L51" i="1"/>
  <c r="B52" i="1"/>
  <c r="D52" i="1"/>
  <c r="F52" i="1"/>
  <c r="H52" i="1"/>
  <c r="H59" i="1" s="1"/>
  <c r="J52" i="1"/>
  <c r="J59" i="1" s="1"/>
  <c r="L52" i="1"/>
  <c r="B58" i="1"/>
  <c r="D58" i="1"/>
  <c r="F58" i="1"/>
  <c r="H58" i="1"/>
  <c r="J58" i="1"/>
  <c r="L58" i="1"/>
  <c r="L65" i="1"/>
  <c r="L74" i="1" s="1"/>
  <c r="L66" i="1"/>
  <c r="L67" i="1"/>
  <c r="L68" i="1"/>
  <c r="L69" i="1"/>
  <c r="L70" i="1"/>
  <c r="L71" i="1"/>
  <c r="L72" i="1"/>
  <c r="L73" i="1"/>
  <c r="B74" i="1"/>
  <c r="D74" i="1"/>
  <c r="F74" i="1"/>
  <c r="H74" i="1"/>
  <c r="J74" i="1"/>
  <c r="D77" i="1"/>
  <c r="F77" i="1"/>
  <c r="H77" i="1"/>
  <c r="J77" i="1"/>
  <c r="L77" i="1"/>
  <c r="D78" i="1"/>
  <c r="F78" i="1"/>
  <c r="H78" i="1"/>
  <c r="J78" i="1"/>
  <c r="L79" i="1"/>
  <c r="L80" i="1"/>
  <c r="L81" i="1"/>
  <c r="L82" i="1"/>
  <c r="L83" i="1"/>
  <c r="B84" i="1"/>
  <c r="B86" i="1"/>
  <c r="D116" i="1"/>
  <c r="D119" i="1" s="1"/>
  <c r="D121" i="1"/>
  <c r="D124" i="1"/>
  <c r="L78" i="1" l="1"/>
  <c r="J84" i="1"/>
  <c r="D84" i="1"/>
  <c r="D86" i="1" s="1"/>
  <c r="D88" i="1" s="1"/>
  <c r="E18" i="1" s="1"/>
  <c r="H84" i="1"/>
  <c r="F84" i="1"/>
  <c r="F86" i="1" s="1"/>
  <c r="D114" i="1"/>
  <c r="D123" i="1" s="1"/>
  <c r="D127" i="1" s="1"/>
  <c r="L30" i="1"/>
  <c r="J86" i="1"/>
  <c r="L18" i="1"/>
  <c r="F88" i="1"/>
  <c r="G59" i="1" s="1"/>
  <c r="F114" i="1"/>
  <c r="G30" i="1"/>
  <c r="B114" i="1"/>
  <c r="D115" i="1"/>
  <c r="D120" i="1" s="1"/>
  <c r="L84" i="1"/>
  <c r="L86" i="1" s="1"/>
  <c r="H86" i="1"/>
  <c r="B88" i="1"/>
  <c r="C30" i="1" s="1"/>
  <c r="E86" i="1" l="1"/>
  <c r="G18" i="1"/>
  <c r="G86" i="1"/>
  <c r="E59" i="1"/>
  <c r="C86" i="1"/>
  <c r="C18" i="1"/>
  <c r="L114" i="1"/>
  <c r="L88" i="1"/>
  <c r="M59" i="1" s="1"/>
  <c r="H88" i="1"/>
  <c r="H114" i="1"/>
  <c r="E30" i="1"/>
  <c r="J88" i="1"/>
  <c r="B115" i="1"/>
  <c r="L115" i="1"/>
  <c r="C59" i="1"/>
  <c r="J114" i="1"/>
  <c r="K30" i="1" l="1"/>
  <c r="K18" i="1"/>
  <c r="K59" i="1"/>
  <c r="I30" i="1"/>
  <c r="I18" i="1"/>
  <c r="I59" i="1"/>
  <c r="M30" i="1"/>
  <c r="M18" i="1"/>
  <c r="I86" i="1"/>
  <c r="K86" i="1"/>
  <c r="M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Aguirre Rios - Contratista IUE</author>
    <author>tc={1725DAC3-0174-4BF5-B403-52905457A21D}</author>
    <author>tc={B102E702-38BC-48D5-BB78-7DB76ED51D09}</author>
    <author>tc={B917D1C9-0D4A-4E65-9779-3CB2CA8E6FC4}</author>
    <author>tc={050449B6-85C7-490E-9439-9CA55F755C72}</author>
  </authors>
  <commentList>
    <comment ref="D11" authorId="0" shapeId="0" xr:uid="{D0E9BD3B-2AD8-4CDF-ADA3-59ED00935555}">
      <text>
        <r>
          <rPr>
            <sz val="11"/>
            <color theme="1"/>
            <rFont val="Aptos Narrow"/>
            <family val="2"/>
            <scheme val="minor"/>
          </rPr>
          <t>Daniel Aguirre Rios - Contratista IUE:
REVISAR SI SE ESTA DUPLICANDO LA NOMINA O NO.</t>
        </r>
      </text>
    </comment>
    <comment ref="D13" authorId="0" shapeId="0" xr:uid="{899DAF40-F519-425F-B3A5-FA0117B6A163}">
      <text>
        <r>
          <rPr>
            <sz val="11"/>
            <color theme="1"/>
            <rFont val="Aptos Narrow"/>
            <family val="2"/>
            <scheme val="minor"/>
          </rPr>
          <t>Daniel Aguirre Rios - Contratista IUE:
SE INCLUYEN $ 450 MM, QUE VIENEN DEL PIC CO</t>
        </r>
      </text>
    </comment>
    <comment ref="D78" authorId="1" shapeId="0" xr:uid="{1725DAC3-0174-4BF5-B403-52905457A21D}">
      <text>
        <t>[Threaded comment]
Your version of Excel allows you to read this threaded comment; however, any edits to it will get removed if the file is opened in a newer version of Excel. Learn more: https://go.microsoft.com/fwlink/?linkid=870924
Comment:
    $3.340.700.000    Aseo y Vigilancia
$5.000.000.000    Casa Egresados
   $300.000.000    Espacios híbridos
   $500.000.000    Plazoleta central
   $700.000.000    Boulevar
  $247.500.000     Contratistas</t>
      </text>
    </comment>
    <comment ref="F78" authorId="2" shapeId="0" xr:uid="{B102E702-38BC-48D5-BB78-7DB76ED51D09}">
      <text>
        <t>[Threaded comment]
Your version of Excel allows you to read this threaded comment; however, any edits to it will get removed if the file is opened in a newer version of Excel. Learn more: https://go.microsoft.com/fwlink/?linkid=870924
Comment:
    $3.674.770.000    Aseo y Vigilancia
    $272.250.000   Contratistas
$7.000.000.000     Dotación B14
    $247.500.000   Techo Biblioteca</t>
      </text>
    </comment>
    <comment ref="H78" authorId="3" shapeId="0" xr:uid="{B917D1C9-0D4A-4E65-9779-3CB2CA8E6FC4}">
      <text>
        <t>[Threaded comment]
Your version of Excel allows you to read this threaded comment; however, any edits to it will get removed if the file is opened in a newer version of Excel. Learn more: https://go.microsoft.com/fwlink/?linkid=870924
Comment:
    $4.042.247.000    Aseo y Vigilancia
    $299.475.000   Contratistas
$2.000.000.000    Casa Egresado
$10.000.000.000   Laboratorios</t>
      </text>
    </comment>
    <comment ref="J78" authorId="4" shapeId="0" xr:uid="{050449B6-85C7-490E-9439-9CA55F755C7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$4.446.471.700   Aseo y Vigilancia
   $329.422.500   Contratistas
</t>
      </text>
    </comment>
  </commentList>
</comments>
</file>

<file path=xl/sharedStrings.xml><?xml version="1.0" encoding="utf-8"?>
<sst xmlns="http://schemas.openxmlformats.org/spreadsheetml/2006/main" count="118" uniqueCount="71">
  <si>
    <t>PEDI 2025-2029</t>
  </si>
  <si>
    <t>AÑO 2025</t>
  </si>
  <si>
    <t>AÑO 2026</t>
  </si>
  <si>
    <t>AÑO 2027</t>
  </si>
  <si>
    <t>AÑO 2028</t>
  </si>
  <si>
    <t>AÑO 2029</t>
  </si>
  <si>
    <t>TOTAL</t>
  </si>
  <si>
    <t xml:space="preserve">1.1.1. Actualización de la normatividad asociada a la docencia </t>
  </si>
  <si>
    <t>1.1.3.Renovación curricular pedagógica y evaluativa: hacia una educación pertinente </t>
  </si>
  <si>
    <t>1.1.4. Formulación de metodologías asociadas al modelo Dialógico atendiendo las diferentes modalidades</t>
  </si>
  <si>
    <t xml:space="preserve">1.1.5. Fomento para la formalización, vinculación y permanencia docente </t>
  </si>
  <si>
    <t>1.1. RENOVACIÓN PARA LA EXCELENCIA ACADÉMICA</t>
  </si>
  <si>
    <t>1.2.1. Implementación de la política de educación para la región digital</t>
  </si>
  <si>
    <t>1.2.2. Implementación del Centro de producción audiovisual</t>
  </si>
  <si>
    <t xml:space="preserve">1.2.3.  Adaptación del modelo de articulación de la educación media con la educación superior </t>
  </si>
  <si>
    <t>1.2. REGIÓN DIGITAL</t>
  </si>
  <si>
    <t>1.2.1. Fortalecimiento del Fondo Editorial institucional</t>
  </si>
  <si>
    <t>1.2. ARTICULACIÓN DE UN ECOSISTEMA INFORMACIONAL PARA EL APRENDIZAJE, LA INNOVACIÓN Y EL FOMENTO CULTURAL</t>
  </si>
  <si>
    <t xml:space="preserve">1. GESTIÓN DEL DESARROLLO ACADÉMICO </t>
  </si>
  <si>
    <t>PROGRAMA 2.1. ARTICULACIÓN DE LA GESTIÓN INVESTIGATIVA</t>
  </si>
  <si>
    <t xml:space="preserve">2.1.1. Actualización del Sistema Institucional de Investigación, Innovación y Creación (SIIIC) </t>
  </si>
  <si>
    <t>2.1.2. Consolidación de alianzas estratégicas para el desarrollo de proyectos de investigación e innovación</t>
  </si>
  <si>
    <t>2.1.3. Desarrollo de estrategias que promuevan la formación en investigación (PM)</t>
  </si>
  <si>
    <t>2.1. ARTICULACIÓN DE LA GESTIÓN INVESTIGATIVA</t>
  </si>
  <si>
    <t>PROGRAMA 2.2. DESARROLLO DE LA INVESTIGACIÓN CIENTÍFICA</t>
  </si>
  <si>
    <t>2.2.1. Fortalecimiento de las estrategias orientadas a la producción académica e investigativa asociada a los grupos de investigación institucionales</t>
  </si>
  <si>
    <t>2.2.2. Fortalecimiento de los incentivos a la producción investigativa</t>
  </si>
  <si>
    <t>2.3.1. Fortalecimiento de la divulgación científica</t>
  </si>
  <si>
    <t xml:space="preserve"> 2.2. DESARROLLO DE LA INVESTIGACIÓN CIENTÍFICA</t>
  </si>
  <si>
    <t>2. GESTIÓN DE LA INVESTIGACIÓN CIENTÍFICA, TECNOLÓGICA E INNOVACIÓN</t>
  </si>
  <si>
    <t>PROGRAMA 3.1. GESTIÓN DE LA CALIDAD EDUCATIVA</t>
  </si>
  <si>
    <t>3.1.1. Consolidación del Sistema Interno de Aseguramiento de la Calidad  (SIAC)</t>
  </si>
  <si>
    <t xml:space="preserve"> 3.1. GESTIÓN DE LA CALIDAD EDUCATIVA</t>
  </si>
  <si>
    <t>PROGRAMA 3.2. GESTIÓN DE LA EXTENSIÓN Y LA PROYECCIÓN SOCIAL</t>
  </si>
  <si>
    <t xml:space="preserve">3.2.1. Fortalecimiento de las diferentes formas de Extensión </t>
  </si>
  <si>
    <t xml:space="preserve">3.2.2. Implementación del modelo de gestión de graduados </t>
  </si>
  <si>
    <t>3.2.3. Ejecución de estudios de protección del patrimonio material e inmaterial</t>
  </si>
  <si>
    <t>3.2. GESTIÓN DE LA EXTENSIÓN Y LA PROYECCIÓN SOCIAL</t>
  </si>
  <si>
    <t>PROGRAMA 3.3. GESTIÓN DE LA INTERNACIONALIZACIÓN</t>
  </si>
  <si>
    <t xml:space="preserve">3.3.1. Fortalecimiento de las estrategias de internacionalización del currículo en los programas académicos </t>
  </si>
  <si>
    <t xml:space="preserve">3.3.2. Fortalecimiento de la movilidad  académica en sus diferentes modalidades </t>
  </si>
  <si>
    <t xml:space="preserve">3.3.3. Fortalecimiento del relacionamiento y posicionamiento nacional e internacional de la institución </t>
  </si>
  <si>
    <t>3.3. GESTIÓN DE LA INTERNACIONALIZACIÓN</t>
  </si>
  <si>
    <t>PROGRAMA 3.4. IDENTIDAD, COMUNICACIÓN, MERCADEO Y RELACIONES PUBLICAS</t>
  </si>
  <si>
    <t>3.4.3. Fortalecimiento del Plan Estratégico de Comunicaciones </t>
  </si>
  <si>
    <t xml:space="preserve">3.4.2. Fortalecimiento de la política de mercadeo institucional </t>
  </si>
  <si>
    <t>3.4. IDENTIDAD, COMUNICACIÓN, MERCADEO Y RELACIONES PUBLICAS</t>
  </si>
  <si>
    <t xml:space="preserve">3. CALIDAD EDUCATIVA Y VINCULACIÓN CON EL ENTORNO </t>
  </si>
  <si>
    <t>PROGRAMA 4.1. GESTION DEL BIENESTAR INSTITUCIONAL</t>
  </si>
  <si>
    <t xml:space="preserve">TOTAL </t>
  </si>
  <si>
    <t>4.1.1. Fortalecimiento de la política de Permanencia Institucional</t>
  </si>
  <si>
    <t>4.1.2. Consolidación de las áreas de Bienestar Institucional</t>
  </si>
  <si>
    <t>4.1.3 Fortalecimiento de las estrategias de la Educacion inclusiva</t>
  </si>
  <si>
    <t>4.1.4. Desarrollo del Talento Humano</t>
  </si>
  <si>
    <t xml:space="preserve"> 4.1. GESTION DEL BIENESTAR INSTITUCIONAL</t>
  </si>
  <si>
    <t xml:space="preserve">PROGRAMA 4.2. LA IUE TERRITORIO INTELIGENTE Y ECOLOGICAMANTE RESPONSABLE </t>
  </si>
  <si>
    <t>4.2.1. Modernización de la infraestructura física y tecnológica</t>
  </si>
  <si>
    <t>4.2.2. Transformación de la gestión ambiental y documental</t>
  </si>
  <si>
    <t>4.2.3. Consolidación de un sistema integrado de información institucional (PM)</t>
  </si>
  <si>
    <r>
      <t>4.2.4. Implementación del observatorio institucional (PM)</t>
    </r>
    <r>
      <rPr>
        <sz val="16"/>
        <color rgb="FF000000"/>
        <rFont val="Aptos"/>
        <family val="2"/>
      </rPr>
      <t>​</t>
    </r>
  </si>
  <si>
    <t xml:space="preserve">4.2. LA IUE TERRITORIO INTELIGENTE Y ECOLOGICAMANTE RESPONSABLE </t>
  </si>
  <si>
    <t xml:space="preserve">4. DESARROLLO HUMANO Y ORGANIZACIONAL </t>
  </si>
  <si>
    <t>TOTALES</t>
  </si>
  <si>
    <t>Ppto inversion</t>
  </si>
  <si>
    <t>Recursos de balance</t>
  </si>
  <si>
    <t>Credito</t>
  </si>
  <si>
    <t xml:space="preserve">SE PRESUPUESTA POR GASTOS DE  FUNCIONAMIENTO </t>
  </si>
  <si>
    <t>TOTAL PRESUPUESTO</t>
  </si>
  <si>
    <t>PRESUPUESTO INICIAL</t>
  </si>
  <si>
    <t xml:space="preserve"> RECURSOS DEL BALANCE</t>
  </si>
  <si>
    <t>RECURSOS DEL 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</si>
</sst>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&quot;$&quot;#,##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rgb="FF000000"/>
      <name val="Aptos"/>
      <family val="2"/>
    </font>
    <font>
      <sz val="11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9" fontId="0" fillId="0" borderId="0" xfId="2" applyFont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9" fontId="0" fillId="0" borderId="1" xfId="2" applyFont="1" applyBorder="1" applyAlignment="1">
      <alignment horizontal="center"/>
    </xf>
    <xf numFmtId="165" fontId="0" fillId="0" borderId="2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/>
    <xf numFmtId="0" fontId="0" fillId="0" borderId="2" xfId="0" applyBorder="1" applyAlignment="1">
      <alignment wrapText="1"/>
    </xf>
    <xf numFmtId="165" fontId="0" fillId="2" borderId="0" xfId="1" applyNumberFormat="1" applyFont="1" applyFill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3" fillId="0" borderId="3" xfId="0" applyFont="1" applyBorder="1"/>
    <xf numFmtId="9" fontId="4" fillId="0" borderId="3" xfId="2" applyFont="1" applyFill="1" applyBorder="1" applyAlignment="1">
      <alignment horizontal="center"/>
    </xf>
    <xf numFmtId="165" fontId="4" fillId="0" borderId="3" xfId="1" applyNumberFormat="1" applyFont="1" applyFill="1" applyBorder="1"/>
    <xf numFmtId="165" fontId="4" fillId="0" borderId="3" xfId="0" applyNumberFormat="1" applyFont="1" applyBorder="1"/>
    <xf numFmtId="0" fontId="0" fillId="3" borderId="4" xfId="0" applyFill="1" applyBorder="1"/>
    <xf numFmtId="9" fontId="2" fillId="3" borderId="4" xfId="2" applyFont="1" applyFill="1" applyBorder="1" applyAlignment="1">
      <alignment horizontal="center"/>
    </xf>
    <xf numFmtId="165" fontId="2" fillId="3" borderId="4" xfId="1" applyNumberFormat="1" applyFont="1" applyFill="1" applyBorder="1"/>
    <xf numFmtId="165" fontId="2" fillId="3" borderId="4" xfId="0" applyNumberFormat="1" applyFont="1" applyFill="1" applyBorder="1"/>
    <xf numFmtId="9" fontId="0" fillId="0" borderId="1" xfId="2" applyFon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left"/>
    </xf>
    <xf numFmtId="9" fontId="1" fillId="0" borderId="1" xfId="2" applyFont="1" applyBorder="1" applyAlignment="1">
      <alignment horizontal="center"/>
    </xf>
    <xf numFmtId="165" fontId="1" fillId="0" borderId="1" xfId="1" applyNumberFormat="1" applyFont="1" applyBorder="1"/>
    <xf numFmtId="165" fontId="1" fillId="0" borderId="1" xfId="1" applyNumberFormat="1" applyFont="1" applyBorder="1" applyAlignment="1"/>
    <xf numFmtId="0" fontId="0" fillId="4" borderId="3" xfId="0" applyFill="1" applyBorder="1"/>
    <xf numFmtId="9" fontId="0" fillId="4" borderId="1" xfId="2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9" fontId="1" fillId="0" borderId="5" xfId="2" applyFont="1" applyBorder="1" applyAlignment="1">
      <alignment horizontal="center"/>
    </xf>
    <xf numFmtId="165" fontId="0" fillId="0" borderId="6" xfId="0" applyNumberFormat="1" applyBorder="1"/>
    <xf numFmtId="165" fontId="1" fillId="0" borderId="5" xfId="1" applyNumberFormat="1" applyFont="1" applyBorder="1" applyAlignment="1"/>
    <xf numFmtId="165" fontId="0" fillId="0" borderId="5" xfId="0" applyNumberFormat="1" applyBorder="1" applyAlignment="1">
      <alignment horizontal="left" vertical="center"/>
    </xf>
    <xf numFmtId="165" fontId="0" fillId="0" borderId="1" xfId="1" applyNumberFormat="1" applyFont="1" applyFill="1" applyBorder="1" applyAlignment="1">
      <alignment vertical="center"/>
    </xf>
    <xf numFmtId="165" fontId="0" fillId="0" borderId="1" xfId="1" applyNumberFormat="1" applyFont="1" applyBorder="1" applyAlignment="1"/>
    <xf numFmtId="165" fontId="0" fillId="0" borderId="1" xfId="0" applyNumberFormat="1" applyBorder="1"/>
    <xf numFmtId="0" fontId="0" fillId="4" borderId="0" xfId="0" applyFill="1"/>
    <xf numFmtId="9" fontId="0" fillId="0" borderId="1" xfId="2" applyFont="1" applyFill="1" applyBorder="1" applyAlignment="1">
      <alignment horizontal="center"/>
    </xf>
    <xf numFmtId="165" fontId="0" fillId="0" borderId="1" xfId="1" applyNumberFormat="1" applyFont="1" applyFill="1" applyBorder="1"/>
    <xf numFmtId="165" fontId="6" fillId="0" borderId="1" xfId="0" applyNumberFormat="1" applyFont="1" applyBorder="1"/>
    <xf numFmtId="9" fontId="2" fillId="4" borderId="1" xfId="2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165" fontId="2" fillId="0" borderId="0" xfId="1" applyNumberFormat="1" applyFont="1" applyBorder="1"/>
    <xf numFmtId="165" fontId="2" fillId="0" borderId="0" xfId="0" applyNumberFormat="1" applyFont="1"/>
    <xf numFmtId="0" fontId="0" fillId="5" borderId="3" xfId="0" applyFill="1" applyBorder="1"/>
    <xf numFmtId="165" fontId="2" fillId="5" borderId="3" xfId="0" applyNumberFormat="1" applyFont="1" applyFill="1" applyBorder="1" applyAlignment="1">
      <alignment horizontal="center"/>
    </xf>
    <xf numFmtId="0" fontId="0" fillId="6" borderId="4" xfId="0" applyFill="1" applyBorder="1"/>
    <xf numFmtId="9" fontId="2" fillId="6" borderId="4" xfId="2" applyFont="1" applyFill="1" applyBorder="1" applyAlignment="1">
      <alignment horizontal="center"/>
    </xf>
    <xf numFmtId="165" fontId="2" fillId="6" borderId="4" xfId="1" applyNumberFormat="1" applyFont="1" applyFill="1" applyBorder="1"/>
    <xf numFmtId="165" fontId="2" fillId="6" borderId="4" xfId="0" applyNumberFormat="1" applyFont="1" applyFill="1" applyBorder="1"/>
    <xf numFmtId="166" fontId="0" fillId="0" borderId="0" xfId="0" applyNumberFormat="1"/>
    <xf numFmtId="165" fontId="0" fillId="0" borderId="8" xfId="0" applyNumberFormat="1" applyBorder="1" applyAlignment="1">
      <alignment horizontal="left" vertical="center"/>
    </xf>
    <xf numFmtId="0" fontId="0" fillId="6" borderId="0" xfId="0" applyFill="1"/>
    <xf numFmtId="9" fontId="0" fillId="6" borderId="1" xfId="2" applyFont="1" applyFill="1" applyBorder="1" applyAlignment="1">
      <alignment horizontal="center"/>
    </xf>
    <xf numFmtId="165" fontId="1" fillId="6" borderId="1" xfId="1" applyNumberFormat="1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9" fontId="1" fillId="0" borderId="0" xfId="2" applyFont="1" applyBorder="1" applyAlignment="1">
      <alignment horizontal="center"/>
    </xf>
    <xf numFmtId="165" fontId="1" fillId="0" borderId="0" xfId="1" applyNumberFormat="1" applyFont="1" applyBorder="1"/>
    <xf numFmtId="9" fontId="1" fillId="7" borderId="1" xfId="2" applyFont="1" applyFill="1" applyBorder="1" applyAlignment="1">
      <alignment horizontal="center"/>
    </xf>
    <xf numFmtId="165" fontId="1" fillId="7" borderId="1" xfId="1" applyNumberFormat="1" applyFont="1" applyFill="1" applyBorder="1"/>
    <xf numFmtId="165" fontId="0" fillId="0" borderId="1" xfId="0" applyNumberFormat="1" applyBorder="1" applyAlignment="1">
      <alignment vertical="center"/>
    </xf>
    <xf numFmtId="165" fontId="1" fillId="0" borderId="0" xfId="1" applyNumberFormat="1" applyFont="1"/>
    <xf numFmtId="9" fontId="2" fillId="6" borderId="1" xfId="2" applyFont="1" applyFill="1" applyBorder="1" applyAlignment="1">
      <alignment horizontal="center"/>
    </xf>
    <xf numFmtId="165" fontId="2" fillId="6" borderId="1" xfId="1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/>
    <xf numFmtId="165" fontId="2" fillId="8" borderId="0" xfId="0" applyNumberFormat="1" applyFont="1" applyFill="1" applyAlignment="1">
      <alignment horizontal="center"/>
    </xf>
    <xf numFmtId="0" fontId="0" fillId="9" borderId="4" xfId="0" applyFill="1" applyBorder="1"/>
    <xf numFmtId="9" fontId="2" fillId="9" borderId="4" xfId="2" applyFont="1" applyFill="1" applyBorder="1" applyAlignment="1">
      <alignment horizontal="center"/>
    </xf>
    <xf numFmtId="165" fontId="2" fillId="9" borderId="4" xfId="1" applyNumberFormat="1" applyFont="1" applyFill="1" applyBorder="1"/>
    <xf numFmtId="165" fontId="2" fillId="9" borderId="4" xfId="0" applyNumberFormat="1" applyFont="1" applyFill="1" applyBorder="1"/>
    <xf numFmtId="9" fontId="2" fillId="9" borderId="1" xfId="2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165" fontId="2" fillId="9" borderId="1" xfId="0" applyNumberFormat="1" applyFont="1" applyFill="1" applyBorder="1"/>
    <xf numFmtId="0" fontId="0" fillId="10" borderId="4" xfId="0" applyFill="1" applyBorder="1"/>
    <xf numFmtId="9" fontId="2" fillId="10" borderId="4" xfId="2" applyFont="1" applyFill="1" applyBorder="1" applyAlignment="1">
      <alignment horizontal="center"/>
    </xf>
    <xf numFmtId="165" fontId="2" fillId="10" borderId="4" xfId="1" applyNumberFormat="1" applyFont="1" applyFill="1" applyBorder="1"/>
    <xf numFmtId="165" fontId="2" fillId="10" borderId="4" xfId="0" applyNumberFormat="1" applyFont="1" applyFill="1" applyBorder="1"/>
    <xf numFmtId="9" fontId="1" fillId="0" borderId="1" xfId="2" applyFont="1" applyFill="1" applyBorder="1" applyAlignment="1">
      <alignment horizontal="center"/>
    </xf>
    <xf numFmtId="165" fontId="1" fillId="0" borderId="1" xfId="1" applyNumberFormat="1" applyFont="1" applyFill="1" applyBorder="1"/>
    <xf numFmtId="0" fontId="0" fillId="0" borderId="1" xfId="0" applyBorder="1"/>
    <xf numFmtId="165" fontId="1" fillId="0" borderId="1" xfId="1" applyNumberFormat="1" applyFont="1" applyFill="1" applyBorder="1" applyAlignment="1">
      <alignment vertical="center"/>
    </xf>
    <xf numFmtId="9" fontId="1" fillId="0" borderId="1" xfId="2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9" fontId="0" fillId="0" borderId="1" xfId="2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9" fontId="0" fillId="0" borderId="2" xfId="2" applyFont="1" applyFill="1" applyBorder="1" applyAlignment="1">
      <alignment horizontal="center" vertical="center"/>
    </xf>
    <xf numFmtId="165" fontId="0" fillId="0" borderId="2" xfId="1" applyNumberFormat="1" applyFont="1" applyFill="1" applyBorder="1" applyAlignment="1">
      <alignment vertical="center"/>
    </xf>
    <xf numFmtId="0" fontId="0" fillId="0" borderId="3" xfId="0" applyBorder="1"/>
    <xf numFmtId="9" fontId="2" fillId="0" borderId="9" xfId="2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Fill="1" applyBorder="1"/>
    <xf numFmtId="9" fontId="2" fillId="0" borderId="1" xfId="2" applyFont="1" applyFill="1" applyBorder="1" applyAlignment="1">
      <alignment horizontal="center"/>
    </xf>
    <xf numFmtId="0" fontId="2" fillId="0" borderId="0" xfId="0" applyFont="1"/>
    <xf numFmtId="165" fontId="2" fillId="0" borderId="1" xfId="0" applyNumberFormat="1" applyFont="1" applyBorder="1"/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2" fillId="8" borderId="3" xfId="0" applyNumberFormat="1" applyFont="1" applyFill="1" applyBorder="1" applyAlignment="1">
      <alignment horizontal="center"/>
    </xf>
    <xf numFmtId="165" fontId="0" fillId="0" borderId="8" xfId="0" applyNumberFormat="1" applyBorder="1" applyAlignment="1">
      <alignment horizontal="left" vertical="center"/>
    </xf>
    <xf numFmtId="165" fontId="2" fillId="5" borderId="7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reoiueedu.sharepoint.com/sites/FormulacinPEDI2025-20299/Shared%20Documents/General/VERSIONES%20FINALES/Sesi&#243;n_CD_11092025/Anexo%206.%20Plan%20plurianual%20de%20inversiones%20PEDI%202025&#8211;2029.xlsx" TargetMode="External"/><Relationship Id="rId1" Type="http://schemas.openxmlformats.org/officeDocument/2006/relationships/externalLinkPath" Target="Anexo%206.%20Plan%20plurianual%20de%20inversiones%20PEDI%202025&#8211;202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.zapata\AppData\Local\Microsoft\Windows\INetCache\Content.Outlook\7N1TYMA3\Anexo%206.%20Plan%20plurianual%20de%20inversiones%20PEDI%2020252029.xlsx" TargetMode="External"/><Relationship Id="rId1" Type="http://schemas.openxmlformats.org/officeDocument/2006/relationships/externalLinkPath" Target="file:///C:\Users\jose.zapata\AppData\Local\Microsoft\Windows\INetCache\Content.Outlook\7N1TYMA3\Anexo%206.%20Plan%20plurianual%20de%20inversiones%20PEDI%202025202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reoiueedu-my.sharepoint.com/personal/jose_zapata_iue_edu_co/Documents/Vicerrectoria%20Admitiva%20y%20Fra/PROYECTOS%20PRESUPUESTALES/2026/Presupuesto%20de%20Ingresos%20-%20Proyecciones%202026.xlsx" TargetMode="External"/><Relationship Id="rId1" Type="http://schemas.openxmlformats.org/officeDocument/2006/relationships/externalLinkPath" Target="file:///C:\Users\jose.zapata\AppData\Local\Microsoft\Windows\INetCache\Content.Outlook\7N1TYMA3\Presupuesto%20de%20Ingresos%20-%20Proyeccion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DI (2)"/>
      <sheetName val="PEDI"/>
      <sheetName val="CRONOGRAMA DE REUNIONES "/>
      <sheetName val="Resumen"/>
      <sheetName val="Plan Plurianual"/>
      <sheetName val="CONSOLIDADO - FINANCIERA"/>
      <sheetName val="REUNIONES - RECTOR"/>
      <sheetName val="Indicadores_Docencia"/>
      <sheetName val="Doc_ReglamEst"/>
      <sheetName val="Doc_DiseñProg"/>
      <sheetName val="Doc_CompetGenEsp"/>
      <sheetName val="Doc_LineamCurr"/>
      <sheetName val="Doc_EstratEvaluacApr"/>
      <sheetName val="Doc_ArticEduMedia"/>
      <sheetName val="Doc_MetodModelPeda"/>
      <sheetName val="Doc_NormatDocen"/>
      <sheetName val="Doc_Fort_Doc"/>
      <sheetName val="Doc_PolRegional"/>
      <sheetName val="Es Mercado- no va"/>
      <sheetName val="Doc_ContDig"/>
      <sheetName val="Doc_CPA"/>
      <sheetName val="Inv_Actualiza"/>
      <sheetName val="Inv_Consol"/>
      <sheetName val="Inv_Consol2"/>
      <sheetName val="Inv_FortProdAcad"/>
      <sheetName val="Inv_FortaIncent"/>
      <sheetName val="Inv_Divulg"/>
      <sheetName val="Inv_Proy_social"/>
      <sheetName val="F Editorial-Ladis"/>
      <sheetName val="Biblioteca - CRAII"/>
      <sheetName val="Calidad - Consol SIAC"/>
      <sheetName val="Calidad -  Gestión Acredita"/>
      <sheetName val="EXT-Consult"/>
      <sheetName val="EXT-Egresa"/>
      <sheetName val="Ext- EduConti"/>
      <sheetName val="EXT-ProyEspec"/>
      <sheetName val="EXT-ResponsabSocial"/>
      <sheetName val="EXT- Patrimon"/>
      <sheetName val="EXT-ORI"/>
      <sheetName val="Comunicaciones"/>
      <sheetName val="Mercadeo"/>
      <sheetName val="Bien_ActuaPoli"/>
      <sheetName val="Bien_Fortaestrat"/>
      <sheetName val="Bien_PP"/>
      <sheetName val="Bien_Cult-Deporte"/>
      <sheetName val="Bien_Socioeconomicos"/>
      <sheetName val="Bien_Fortaperm"/>
      <sheetName val="Talento H. Fort. Restructuració"/>
      <sheetName val="Fort-sis-SST"/>
      <sheetName val="Talento H. Fort. Incentivos"/>
      <sheetName val="Talento H. Fort Capacita"/>
      <sheetName val="PLN-TI_Amb"/>
      <sheetName val="PLN-Obsv"/>
      <sheetName val="PLN-InfraFis"/>
      <sheetName val="PLN-SSII"/>
      <sheetName val="PLN-GD"/>
      <sheetName val="TI-InfraTec"/>
      <sheetName val="Admon-Do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 t="str">
            <v>1.1.2. Diseño de programas académicos en sus diferentes modalidades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DI (2)"/>
      <sheetName val="PEDI"/>
      <sheetName val="CRONOGRAMA DE REUNIONES "/>
      <sheetName val="PresupuestoVice"/>
      <sheetName val="CONSOLIDADO - FINANCIERA"/>
      <sheetName val="REUNIONES - RECTOR"/>
      <sheetName val="Indicadores_Docencia"/>
      <sheetName val="Doc_ReglamEst"/>
      <sheetName val="Doc_DiseñProg"/>
      <sheetName val="Doc_CompetGenEsp"/>
      <sheetName val="Doc_LineamCurr"/>
      <sheetName val="Doc_EstratEvaluacApr"/>
      <sheetName val="Doc_ArticEduMedia"/>
      <sheetName val="Doc_MetodModelPeda"/>
      <sheetName val="Doc_NormatDocen"/>
      <sheetName val="Doc_Fort_Doc"/>
      <sheetName val="Doc_PolRegional"/>
      <sheetName val="Es Mercado- no va"/>
      <sheetName val="Doc_ContDig"/>
      <sheetName val="Doc_CPA"/>
      <sheetName val="Inv_Actualiza"/>
      <sheetName val="Inv_Consol"/>
      <sheetName val="Inv_Consol2"/>
      <sheetName val="Inv_FortProdAcad"/>
      <sheetName val="Inv_FortaIncent"/>
      <sheetName val="Inv_Divulg"/>
      <sheetName val="Inv_Proy_social"/>
      <sheetName val="F Editorial-Ladis"/>
      <sheetName val="Biblioteca - CRAII"/>
      <sheetName val="Calidad - Consol SIAC"/>
      <sheetName val="Calidad -  Gestión Acredita"/>
      <sheetName val="EXT-Consult"/>
      <sheetName val="EXT-Egresa"/>
      <sheetName val="Ext- EduConti"/>
      <sheetName val="EXT-ProyEspec"/>
      <sheetName val="EXT-ResponsabSocial"/>
      <sheetName val="EXT- Patrimon"/>
      <sheetName val="EXT-ORI"/>
      <sheetName val="Comunicaciones"/>
      <sheetName val="Mercadeo"/>
      <sheetName val="Bien_ActuaPoli"/>
      <sheetName val="Bien_Fortaestrat"/>
      <sheetName val="Bien_PP"/>
      <sheetName val="Bien_Cult-Deporte"/>
      <sheetName val="Bien_Socioeconomicos"/>
      <sheetName val="Bien_Fortaperm"/>
      <sheetName val="Talento H. Fort. Restructuració"/>
      <sheetName val="Fort-sis-SST"/>
      <sheetName val="Talento H. Fort. Incentivos"/>
      <sheetName val="Talento H. Fort Capacita"/>
      <sheetName val="PLN-TI_Amb"/>
      <sheetName val="PLN-Obsv"/>
      <sheetName val="PLN-InfraFis"/>
      <sheetName val="PLN-SSII"/>
      <sheetName val="PLN-GD"/>
      <sheetName val="TI-InfraTec"/>
      <sheetName val="Admon-Do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12">
          <cell r="T12">
            <v>10088200000</v>
          </cell>
          <cell r="U12">
            <v>11177020000</v>
          </cell>
          <cell r="V12">
            <v>6341722000.0000019</v>
          </cell>
          <cell r="W12">
            <v>4775894200.0000019</v>
          </cell>
        </row>
      </sheetData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tivo"/>
      <sheetName val="CONSOLIDADO INGRESOS-6"/>
      <sheetName val="Ingresos Academicos-6"/>
      <sheetName val="CONSOLIDADO INGRESOS-7"/>
      <sheetName val="Ingresos Academicos-7"/>
      <sheetName val="Exposición"/>
      <sheetName val="CONSOLIDADO INGRESOS-8"/>
      <sheetName val="Ingresos Academicos-8"/>
      <sheetName val="Techos presupuestales2025"/>
      <sheetName val="Ejecución Julio2025"/>
      <sheetName val="Estudiantes"/>
      <sheetName val="Techos Presupuestales 2026"/>
      <sheetName val="BD2025"/>
      <sheetName val="BD"/>
      <sheetName val="Presupuesto funcionamiento"/>
      <sheetName val="Transferencias"/>
      <sheetName val="Reestructuración"/>
      <sheetName val="Otros Ingresos"/>
      <sheetName val="Extension"/>
      <sheetName val="Estampillas"/>
      <sheetName val="Ppto NóminaFuncionamient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>
            <v>84436608277</v>
          </cell>
          <cell r="I5">
            <v>24367171719</v>
          </cell>
          <cell r="J5">
            <v>4920000000</v>
          </cell>
          <cell r="L5">
            <v>15238091768.551865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niela Velez Osorio - Planeación IUE" id="{9D1A6D1B-D250-4132-9922-60195E8B21CA}" userId="S::daniela.velez@iue.edu.co::608c6ba7-8866-42b7-8e0e-7191300cf32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8" dT="2025-09-04T20:53:30.65" personId="{9D1A6D1B-D250-4132-9922-60195E8B21CA}" id="{1725DAC3-0174-4BF5-B403-52905457A21D}">
    <text>$3.340.700.000    Aseo y Vigilancia
$5.000.000.000    Casa Egresados
   $300.000.000    Espacios híbridos
   $500.000.000    Plazoleta central
   $700.000.000    Boulevar
  $247.500.000     Contratistas</text>
  </threadedComment>
  <threadedComment ref="F78" dT="2025-09-04T21:13:08.06" personId="{9D1A6D1B-D250-4132-9922-60195E8B21CA}" id="{B102E702-38BC-48D5-BB78-7DB76ED51D09}">
    <text>$3.674.770.000    Aseo y Vigilancia
    $272.250.000   Contratistas
$7.000.000.000     Dotación B14
    $247.500.000   Techo Biblioteca</text>
  </threadedComment>
  <threadedComment ref="H78" dT="2025-09-04T21:23:38.76" personId="{9D1A6D1B-D250-4132-9922-60195E8B21CA}" id="{B917D1C9-0D4A-4E65-9779-3CB2CA8E6FC4}">
    <text>$4.042.247.000    Aseo y Vigilancia
    $299.475.000   Contratistas
$2.000.000.000    Casa Egresado
$10.000.000.000   Laboratorios</text>
  </threadedComment>
  <threadedComment ref="J78" dT="2025-09-04T21:31:17.01" personId="{9D1A6D1B-D250-4132-9922-60195E8B21CA}" id="{050449B6-85C7-490E-9439-9CA55F755C72}">
    <text xml:space="preserve">$4.446.471.700   Aseo y Vigilancia
   $329.422.500   Contratistas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5940-BA96-438C-997C-74662A72CEDD}">
  <dimension ref="A1:P127"/>
  <sheetViews>
    <sheetView tabSelected="1" zoomScale="90" zoomScaleNormal="90" workbookViewId="0">
      <selection activeCell="A10" sqref="A10:XFD10"/>
    </sheetView>
  </sheetViews>
  <sheetFormatPr defaultColWidth="11.42578125" defaultRowHeight="14.45"/>
  <cols>
    <col min="1" max="1" width="51.7109375" customWidth="1"/>
    <col min="2" max="2" width="22.42578125" style="3" customWidth="1"/>
    <col min="3" max="3" width="4.85546875" style="1" bestFit="1" customWidth="1"/>
    <col min="4" max="4" width="22.42578125" style="2" customWidth="1"/>
    <col min="5" max="5" width="4.85546875" style="1" bestFit="1" customWidth="1"/>
    <col min="6" max="6" width="22.42578125" style="2" customWidth="1"/>
    <col min="7" max="7" width="4.85546875" style="1" bestFit="1" customWidth="1"/>
    <col min="8" max="8" width="22.42578125" style="2" customWidth="1"/>
    <col min="9" max="9" width="4.85546875" style="1" bestFit="1" customWidth="1"/>
    <col min="10" max="10" width="22.42578125" style="2" customWidth="1"/>
    <col min="11" max="11" width="4.85546875" style="1" bestFit="1" customWidth="1"/>
    <col min="12" max="12" width="25.140625" style="2" customWidth="1"/>
    <col min="13" max="13" width="4.85546875" style="1" bestFit="1" customWidth="1"/>
    <col min="14" max="14" width="18.7109375" bestFit="1" customWidth="1"/>
  </cols>
  <sheetData>
    <row r="1" spans="1:14" s="90" customFormat="1" ht="18.600000000000001" thickBot="1">
      <c r="A1" s="14" t="s">
        <v>0</v>
      </c>
      <c r="B1" s="93" t="s">
        <v>1</v>
      </c>
      <c r="C1" s="91"/>
      <c r="D1" s="92" t="s">
        <v>2</v>
      </c>
      <c r="E1" s="91"/>
      <c r="F1" s="92" t="s">
        <v>3</v>
      </c>
      <c r="G1" s="91"/>
      <c r="H1" s="92" t="s">
        <v>4</v>
      </c>
      <c r="I1" s="91"/>
      <c r="J1" s="92" t="s">
        <v>5</v>
      </c>
      <c r="K1" s="91"/>
      <c r="L1" s="92" t="s">
        <v>6</v>
      </c>
      <c r="M1" s="91"/>
    </row>
    <row r="2" spans="1:14">
      <c r="A2" s="99" t="s">
        <v>7</v>
      </c>
      <c r="B2" s="89">
        <v>0</v>
      </c>
      <c r="C2" s="88"/>
      <c r="D2" s="89">
        <v>0</v>
      </c>
      <c r="E2" s="88"/>
      <c r="F2" s="89">
        <v>0</v>
      </c>
      <c r="G2" s="88"/>
      <c r="H2" s="89">
        <v>0</v>
      </c>
      <c r="I2" s="88"/>
      <c r="J2" s="89">
        <v>0</v>
      </c>
      <c r="K2" s="88"/>
      <c r="L2" s="89">
        <f t="shared" ref="L2:L9" si="0">B2+D2+F2+H2+J2</f>
        <v>0</v>
      </c>
      <c r="M2" s="88"/>
    </row>
    <row r="3" spans="1:14">
      <c r="A3" s="99"/>
      <c r="B3" s="32">
        <v>0</v>
      </c>
      <c r="C3" s="85"/>
      <c r="D3" s="32">
        <v>0</v>
      </c>
      <c r="E3" s="85"/>
      <c r="F3" s="32">
        <v>0</v>
      </c>
      <c r="G3" s="85"/>
      <c r="H3" s="32">
        <v>0</v>
      </c>
      <c r="I3" s="85"/>
      <c r="J3" s="32">
        <v>0</v>
      </c>
      <c r="K3" s="85"/>
      <c r="L3" s="32">
        <f t="shared" si="0"/>
        <v>0</v>
      </c>
      <c r="M3" s="85"/>
    </row>
    <row r="4" spans="1:14">
      <c r="A4" s="87" t="str">
        <f>[1]Doc_DiseñProg!$E$3</f>
        <v>1.1.2. Diseño de programas académicos en sus diferentes modalidades</v>
      </c>
      <c r="B4" s="32">
        <v>347472000</v>
      </c>
      <c r="C4" s="85"/>
      <c r="D4" s="32">
        <v>359480000</v>
      </c>
      <c r="E4" s="85"/>
      <c r="F4" s="32">
        <v>386441000</v>
      </c>
      <c r="G4" s="85"/>
      <c r="H4" s="32">
        <v>415424000</v>
      </c>
      <c r="I4" s="85"/>
      <c r="J4" s="32">
        <v>446580000</v>
      </c>
      <c r="K4" s="85"/>
      <c r="L4" s="32">
        <f t="shared" si="0"/>
        <v>1955397000</v>
      </c>
      <c r="M4" s="85"/>
    </row>
    <row r="5" spans="1:14">
      <c r="A5" s="99" t="s">
        <v>8</v>
      </c>
      <c r="B5" s="32"/>
      <c r="C5" s="85"/>
      <c r="D5" s="32">
        <v>1016139750</v>
      </c>
      <c r="E5" s="85"/>
      <c r="F5" s="32">
        <v>1132050069</v>
      </c>
      <c r="G5" s="85"/>
      <c r="H5" s="32">
        <v>1264496129</v>
      </c>
      <c r="I5" s="85"/>
      <c r="J5" s="32">
        <v>1416274980</v>
      </c>
      <c r="K5" s="85"/>
      <c r="L5" s="32">
        <f t="shared" si="0"/>
        <v>4828960928</v>
      </c>
      <c r="M5" s="85"/>
    </row>
    <row r="6" spans="1:14">
      <c r="A6" s="99"/>
      <c r="B6" s="32"/>
      <c r="C6" s="85"/>
      <c r="D6" s="32"/>
      <c r="E6" s="85"/>
      <c r="F6" s="32"/>
      <c r="G6" s="85"/>
      <c r="H6" s="32"/>
      <c r="I6" s="85"/>
      <c r="J6" s="32"/>
      <c r="K6" s="85"/>
      <c r="L6" s="32">
        <f t="shared" si="0"/>
        <v>0</v>
      </c>
      <c r="M6" s="85"/>
    </row>
    <row r="7" spans="1:14">
      <c r="A7" s="99"/>
      <c r="B7" s="32"/>
      <c r="C7" s="85"/>
      <c r="D7" s="32"/>
      <c r="E7" s="85"/>
      <c r="F7" s="32"/>
      <c r="G7" s="85"/>
      <c r="H7" s="32"/>
      <c r="I7" s="85"/>
      <c r="J7" s="32"/>
      <c r="K7" s="85"/>
      <c r="L7" s="32">
        <f t="shared" si="0"/>
        <v>0</v>
      </c>
      <c r="M7" s="85"/>
    </row>
    <row r="8" spans="1:14">
      <c r="A8" s="87" t="s">
        <v>9</v>
      </c>
      <c r="B8" s="32">
        <v>0</v>
      </c>
      <c r="C8" s="85"/>
      <c r="D8" s="32">
        <v>507200050</v>
      </c>
      <c r="E8" s="85"/>
      <c r="F8" s="32">
        <v>545240054</v>
      </c>
      <c r="G8" s="85"/>
      <c r="H8" s="32">
        <v>586133058</v>
      </c>
      <c r="I8" s="85"/>
      <c r="J8" s="32">
        <v>630093037</v>
      </c>
      <c r="K8" s="85"/>
      <c r="L8" s="32">
        <f t="shared" si="0"/>
        <v>2268666199</v>
      </c>
      <c r="M8" s="85"/>
    </row>
    <row r="9" spans="1:14">
      <c r="A9" s="81" t="s">
        <v>10</v>
      </c>
      <c r="B9" s="32">
        <v>33227387271</v>
      </c>
      <c r="C9" s="85"/>
      <c r="D9" s="86">
        <v>36450500000</v>
      </c>
      <c r="E9" s="85"/>
      <c r="F9" s="86">
        <v>40960050267</v>
      </c>
      <c r="G9" s="85"/>
      <c r="H9" s="86">
        <v>45755325793</v>
      </c>
      <c r="I9" s="85"/>
      <c r="J9" s="86">
        <v>49614993534</v>
      </c>
      <c r="K9" s="85"/>
      <c r="L9" s="32">
        <f t="shared" si="0"/>
        <v>206008256865</v>
      </c>
      <c r="M9" s="85"/>
    </row>
    <row r="10" spans="1:14" s="97" customFormat="1">
      <c r="A10" s="94" t="s">
        <v>11</v>
      </c>
      <c r="B10" s="95">
        <f>SUM(B2:B9)</f>
        <v>33574859271</v>
      </c>
      <c r="C10" s="96"/>
      <c r="D10" s="95">
        <f>SUM(D2:D9)</f>
        <v>38333319800</v>
      </c>
      <c r="E10" s="96"/>
      <c r="F10" s="95">
        <f>SUM(F2:F9)</f>
        <v>43023781390</v>
      </c>
      <c r="G10" s="96"/>
      <c r="H10" s="95">
        <f>SUM(H2:H9)</f>
        <v>48021378980</v>
      </c>
      <c r="I10" s="96"/>
      <c r="J10" s="95">
        <f>SUM(J2:J9)</f>
        <v>52107941551</v>
      </c>
      <c r="K10" s="96"/>
      <c r="L10" s="95">
        <f>SUM(L2:L9)</f>
        <v>215061280992</v>
      </c>
      <c r="M10" s="96"/>
    </row>
    <row r="11" spans="1:14">
      <c r="A11" s="34" t="s">
        <v>12</v>
      </c>
      <c r="B11" s="84">
        <v>1117000000</v>
      </c>
      <c r="C11" s="83"/>
      <c r="D11" s="84">
        <v>0</v>
      </c>
      <c r="E11" s="83"/>
      <c r="F11" s="84">
        <v>453201868</v>
      </c>
      <c r="G11" s="83"/>
      <c r="H11" s="84">
        <v>514458017</v>
      </c>
      <c r="I11" s="83"/>
      <c r="J11" s="84">
        <v>528614658</v>
      </c>
      <c r="K11" s="83"/>
      <c r="L11" s="82">
        <f>B11+D11+F11+H11+J11</f>
        <v>2613274543</v>
      </c>
      <c r="M11" s="83"/>
      <c r="N11" s="50"/>
    </row>
    <row r="12" spans="1:14">
      <c r="A12" s="100" t="s">
        <v>13</v>
      </c>
      <c r="B12" s="84">
        <v>969000000</v>
      </c>
      <c r="C12" s="83"/>
      <c r="D12" s="84">
        <v>350000000</v>
      </c>
      <c r="E12" s="83"/>
      <c r="F12" s="84">
        <v>1309323322</v>
      </c>
      <c r="G12" s="83"/>
      <c r="H12" s="84">
        <v>1440255654</v>
      </c>
      <c r="I12" s="83"/>
      <c r="J12" s="84">
        <v>637890000</v>
      </c>
      <c r="K12" s="83"/>
      <c r="L12" s="82">
        <f>B12+D12+F12+H12+J12</f>
        <v>4706468976</v>
      </c>
      <c r="M12" s="83"/>
      <c r="N12" s="50"/>
    </row>
    <row r="13" spans="1:14">
      <c r="A13" s="100"/>
      <c r="B13" s="84">
        <v>450000000</v>
      </c>
      <c r="C13" s="83"/>
      <c r="D13" s="84">
        <v>450000000</v>
      </c>
      <c r="E13" s="83"/>
      <c r="F13" s="84">
        <v>579524000</v>
      </c>
      <c r="G13" s="83"/>
      <c r="H13" s="84">
        <v>607476444</v>
      </c>
      <c r="I13" s="83"/>
      <c r="J13" s="84">
        <v>207028560</v>
      </c>
      <c r="K13" s="83"/>
      <c r="L13" s="82">
        <f>B13+D13+F13+H13+J13</f>
        <v>2294029004</v>
      </c>
      <c r="M13" s="83"/>
      <c r="N13" s="50"/>
    </row>
    <row r="14" spans="1:14">
      <c r="A14" s="38" t="s">
        <v>14</v>
      </c>
      <c r="B14" s="80">
        <v>0</v>
      </c>
      <c r="C14" s="79"/>
      <c r="D14" s="82">
        <v>115000000</v>
      </c>
      <c r="E14" s="79"/>
      <c r="F14" s="82">
        <v>130000000</v>
      </c>
      <c r="G14" s="79"/>
      <c r="H14" s="82">
        <v>145000000</v>
      </c>
      <c r="I14" s="79"/>
      <c r="J14" s="82">
        <v>145000000</v>
      </c>
      <c r="K14" s="79"/>
      <c r="L14" s="82">
        <f>B14+D14+F14+H14+J14</f>
        <v>535000000</v>
      </c>
      <c r="M14" s="79"/>
    </row>
    <row r="15" spans="1:14" s="97" customFormat="1">
      <c r="A15" s="94" t="s">
        <v>15</v>
      </c>
      <c r="B15" s="95">
        <f>SUM(B11:B14)</f>
        <v>2536000000</v>
      </c>
      <c r="C15" s="96"/>
      <c r="D15" s="95">
        <f>SUM(D11:D14)</f>
        <v>915000000</v>
      </c>
      <c r="E15" s="96"/>
      <c r="F15" s="95">
        <f>SUM(F11:F14)</f>
        <v>2472049190</v>
      </c>
      <c r="G15" s="96"/>
      <c r="H15" s="95">
        <f>SUM(H11:H14)</f>
        <v>2707190115</v>
      </c>
      <c r="I15" s="96"/>
      <c r="J15" s="95">
        <f>SUM(J11:J14)</f>
        <v>1518533218</v>
      </c>
      <c r="K15" s="96"/>
      <c r="L15" s="95">
        <f>SUM(L11:L14)</f>
        <v>10148772523</v>
      </c>
      <c r="M15" s="96"/>
    </row>
    <row r="16" spans="1:14">
      <c r="A16" s="60" t="s">
        <v>16</v>
      </c>
      <c r="B16" s="80">
        <v>478000000</v>
      </c>
      <c r="C16" s="79"/>
      <c r="D16" s="80">
        <v>551000000</v>
      </c>
      <c r="E16" s="79"/>
      <c r="F16" s="80">
        <v>611610000</v>
      </c>
      <c r="G16" s="79"/>
      <c r="H16" s="80">
        <v>678887100</v>
      </c>
      <c r="I16" s="79"/>
      <c r="J16" s="80">
        <v>753564681</v>
      </c>
      <c r="K16" s="79"/>
      <c r="L16" s="80">
        <f>B16+D16+F16+H16+J16</f>
        <v>3073061781</v>
      </c>
      <c r="M16" s="79"/>
      <c r="N16" s="50"/>
    </row>
    <row r="17" spans="1:14" s="97" customFormat="1">
      <c r="A17" s="98" t="s">
        <v>17</v>
      </c>
      <c r="B17" s="95">
        <f>SUM(B16:B16)</f>
        <v>478000000</v>
      </c>
      <c r="C17" s="96"/>
      <c r="D17" s="95">
        <f>SUM(D16:D16)</f>
        <v>551000000</v>
      </c>
      <c r="E17" s="96"/>
      <c r="F17" s="95">
        <f>SUM(F16:F16)</f>
        <v>611610000</v>
      </c>
      <c r="G17" s="96"/>
      <c r="H17" s="95">
        <f>SUM(H16:H16)</f>
        <v>678887100</v>
      </c>
      <c r="I17" s="96"/>
      <c r="J17" s="95">
        <f>SUM(J16:J16)</f>
        <v>753564681</v>
      </c>
      <c r="K17" s="96"/>
      <c r="L17" s="95">
        <f>SUM(L16:L16)</f>
        <v>3073061781</v>
      </c>
      <c r="M17" s="96"/>
    </row>
    <row r="18" spans="1:14" s="75" customFormat="1" ht="15" thickBot="1">
      <c r="A18" s="78" t="s">
        <v>18</v>
      </c>
      <c r="B18" s="77">
        <f>B10+B15+B17</f>
        <v>36588859271</v>
      </c>
      <c r="C18" s="76">
        <f>B18/$B$88</f>
        <v>0.36978076670314564</v>
      </c>
      <c r="D18" s="77">
        <f>D10+D15+D17</f>
        <v>39799319800</v>
      </c>
      <c r="E18" s="76">
        <f>D18/D88</f>
        <v>0.55604634537412334</v>
      </c>
      <c r="F18" s="77">
        <f>F10+F15+F17</f>
        <v>46107440580</v>
      </c>
      <c r="G18" s="76">
        <f>F18/F88</f>
        <v>0.54309649636321333</v>
      </c>
      <c r="H18" s="77">
        <f>H10+H15+H17</f>
        <v>51407456195</v>
      </c>
      <c r="I18" s="76">
        <f>H18/H88</f>
        <v>0.51965390613654228</v>
      </c>
      <c r="J18" s="77">
        <f>J10+J15+J17</f>
        <v>54380039450</v>
      </c>
      <c r="K18" s="76">
        <f>J18/J88</f>
        <v>0.66821560026002069</v>
      </c>
      <c r="L18" s="77">
        <f>L10+L15+L17</f>
        <v>228283115296</v>
      </c>
      <c r="M18" s="76">
        <f>L18/L88</f>
        <v>0.52391242626114087</v>
      </c>
    </row>
    <row r="19" spans="1:14" ht="15" thickTop="1">
      <c r="A19" s="74" t="s">
        <v>19</v>
      </c>
      <c r="B19" s="73" t="s">
        <v>1</v>
      </c>
      <c r="C19" s="71"/>
      <c r="D19" s="72" t="s">
        <v>2</v>
      </c>
      <c r="E19" s="71"/>
      <c r="F19" s="72" t="s">
        <v>3</v>
      </c>
      <c r="G19" s="71"/>
      <c r="H19" s="72" t="s">
        <v>4</v>
      </c>
      <c r="I19" s="71"/>
      <c r="J19" s="72" t="s">
        <v>5</v>
      </c>
      <c r="K19" s="71"/>
      <c r="L19" s="72" t="s">
        <v>6</v>
      </c>
      <c r="M19" s="71"/>
    </row>
    <row r="20" spans="1:14" ht="15" thickTop="1">
      <c r="A20" s="34" t="s">
        <v>20</v>
      </c>
      <c r="B20" s="37">
        <v>240000000</v>
      </c>
      <c r="C20" s="36"/>
      <c r="D20" s="37">
        <v>440000000</v>
      </c>
      <c r="E20" s="36"/>
      <c r="F20" s="37">
        <v>540000000</v>
      </c>
      <c r="G20" s="36"/>
      <c r="H20" s="37">
        <v>540000000</v>
      </c>
      <c r="I20" s="36"/>
      <c r="J20" s="37">
        <v>135000000</v>
      </c>
      <c r="K20" s="36"/>
      <c r="L20" s="6">
        <f>B20+D20+F20+H20+J20</f>
        <v>1895000000</v>
      </c>
      <c r="M20" s="36"/>
      <c r="N20" s="50"/>
    </row>
    <row r="21" spans="1:14" ht="15" thickTop="1">
      <c r="A21" s="60" t="s">
        <v>21</v>
      </c>
      <c r="B21" s="37">
        <v>0</v>
      </c>
      <c r="C21" s="36"/>
      <c r="D21" s="37">
        <v>350000000</v>
      </c>
      <c r="E21" s="36"/>
      <c r="F21" s="37">
        <v>385000000.00000006</v>
      </c>
      <c r="G21" s="36"/>
      <c r="H21" s="37">
        <v>423500000.00000012</v>
      </c>
      <c r="I21" s="36"/>
      <c r="J21" s="37">
        <v>116462500.00000004</v>
      </c>
      <c r="K21" s="36"/>
      <c r="L21" s="6">
        <f>B21+D21+F21+H21+J21</f>
        <v>1274962500</v>
      </c>
      <c r="M21" s="36"/>
      <c r="N21" s="50"/>
    </row>
    <row r="22" spans="1:14" ht="15" thickTop="1">
      <c r="A22" s="60" t="s">
        <v>22</v>
      </c>
      <c r="B22" s="37">
        <v>340000000</v>
      </c>
      <c r="C22" s="36"/>
      <c r="D22" s="37">
        <v>780000000</v>
      </c>
      <c r="E22" s="36"/>
      <c r="F22" s="37">
        <v>850000000</v>
      </c>
      <c r="G22" s="36"/>
      <c r="H22" s="37">
        <v>920000000</v>
      </c>
      <c r="I22" s="36"/>
      <c r="J22" s="37">
        <v>195000000</v>
      </c>
      <c r="K22" s="36"/>
      <c r="L22" s="6">
        <f>B22+D22+F22+H22+J22</f>
        <v>3085000000</v>
      </c>
      <c r="M22" s="36"/>
      <c r="N22" s="50"/>
    </row>
    <row r="23" spans="1:14" ht="15" thickTop="1">
      <c r="A23" s="34" t="s">
        <v>23</v>
      </c>
      <c r="B23" s="23">
        <f>SUM(B20:B22)</f>
        <v>580000000</v>
      </c>
      <c r="C23" s="22"/>
      <c r="D23" s="23">
        <f>SUM(D20:D22)</f>
        <v>1570000000</v>
      </c>
      <c r="E23" s="22"/>
      <c r="F23" s="23">
        <f>SUM(F20:F22)</f>
        <v>1775000000</v>
      </c>
      <c r="G23" s="22"/>
      <c r="H23" s="23">
        <f>SUM(H20:H22)</f>
        <v>1883500000</v>
      </c>
      <c r="I23" s="22"/>
      <c r="J23" s="23">
        <f>SUM(J20:J22)</f>
        <v>446462500.00000006</v>
      </c>
      <c r="K23" s="22"/>
      <c r="L23" s="23">
        <f>SUM(L20:L22)</f>
        <v>6254962500</v>
      </c>
      <c r="M23" s="22"/>
    </row>
    <row r="24" spans="1:14">
      <c r="A24" s="9"/>
      <c r="B24" s="10"/>
      <c r="D24" s="61"/>
      <c r="F24" s="61"/>
      <c r="H24" s="61"/>
      <c r="J24" s="61"/>
      <c r="L24" s="61"/>
    </row>
    <row r="25" spans="1:14" s="97" customFormat="1">
      <c r="A25" s="98" t="s">
        <v>24</v>
      </c>
      <c r="B25" s="73" t="s">
        <v>1</v>
      </c>
      <c r="C25" s="71"/>
      <c r="D25" s="72" t="s">
        <v>2</v>
      </c>
      <c r="E25" s="71"/>
      <c r="F25" s="72" t="s">
        <v>3</v>
      </c>
      <c r="G25" s="71"/>
      <c r="H25" s="72" t="s">
        <v>4</v>
      </c>
      <c r="I25" s="71"/>
      <c r="J25" s="72" t="s">
        <v>5</v>
      </c>
      <c r="K25" s="71"/>
      <c r="L25" s="72" t="s">
        <v>6</v>
      </c>
      <c r="M25" s="71"/>
    </row>
    <row r="26" spans="1:14">
      <c r="A26" s="34" t="s">
        <v>25</v>
      </c>
      <c r="B26" s="23">
        <v>250000000</v>
      </c>
      <c r="C26" s="22"/>
      <c r="D26" s="23">
        <v>530000000</v>
      </c>
      <c r="E26" s="22"/>
      <c r="F26" s="23">
        <v>532000000</v>
      </c>
      <c r="G26" s="22"/>
      <c r="H26" s="23">
        <v>2090000000</v>
      </c>
      <c r="I26" s="22"/>
      <c r="J26" s="23">
        <v>860000000</v>
      </c>
      <c r="K26" s="22"/>
      <c r="L26" s="23">
        <f>B26+D26+F26+H26+J26</f>
        <v>4262000000</v>
      </c>
      <c r="M26" s="22"/>
      <c r="N26" s="50"/>
    </row>
    <row r="27" spans="1:14">
      <c r="A27" s="60" t="s">
        <v>26</v>
      </c>
      <c r="B27" s="23">
        <v>260000000</v>
      </c>
      <c r="C27" s="22"/>
      <c r="D27" s="23">
        <v>420000000</v>
      </c>
      <c r="E27" s="22"/>
      <c r="F27" s="23">
        <v>460000000</v>
      </c>
      <c r="G27" s="22"/>
      <c r="H27" s="23">
        <v>360000000</v>
      </c>
      <c r="I27" s="22"/>
      <c r="J27" s="23">
        <v>350000000</v>
      </c>
      <c r="K27" s="22"/>
      <c r="L27" s="23">
        <f>B27+D27+F27+H27+J27</f>
        <v>1850000000</v>
      </c>
      <c r="M27" s="22"/>
      <c r="N27" s="50"/>
    </row>
    <row r="28" spans="1:14">
      <c r="A28" s="34" t="s">
        <v>27</v>
      </c>
      <c r="B28" s="23">
        <v>325000000</v>
      </c>
      <c r="C28" s="22"/>
      <c r="D28" s="23">
        <v>480000000</v>
      </c>
      <c r="E28" s="22"/>
      <c r="F28" s="23">
        <v>500000000</v>
      </c>
      <c r="G28" s="22"/>
      <c r="H28" s="23">
        <v>520000000</v>
      </c>
      <c r="I28" s="22"/>
      <c r="J28" s="23">
        <v>540000000</v>
      </c>
      <c r="K28" s="22"/>
      <c r="L28" s="23">
        <f>B28+D28+F28+H28+J28</f>
        <v>2365000000</v>
      </c>
      <c r="M28" s="22"/>
      <c r="N28" s="50"/>
    </row>
    <row r="29" spans="1:14">
      <c r="A29" s="34" t="s">
        <v>28</v>
      </c>
      <c r="B29" s="23">
        <f>SUM(B26:B28)</f>
        <v>835000000</v>
      </c>
      <c r="C29" s="22"/>
      <c r="D29" s="23">
        <f>SUM(D26:D28)</f>
        <v>1430000000</v>
      </c>
      <c r="E29" s="22"/>
      <c r="F29" s="23">
        <f>SUM(F26:F28)</f>
        <v>1492000000</v>
      </c>
      <c r="G29" s="22"/>
      <c r="H29" s="23">
        <f>SUM(H26:H28)</f>
        <v>2970000000</v>
      </c>
      <c r="I29" s="22"/>
      <c r="J29" s="23">
        <f>SUM(J26:J28)</f>
        <v>1750000000</v>
      </c>
      <c r="K29" s="22"/>
      <c r="L29" s="23">
        <f>SUM(L26:L28)</f>
        <v>8477000000</v>
      </c>
      <c r="M29" s="22"/>
    </row>
    <row r="30" spans="1:14" s="67" customFormat="1" ht="15" thickBot="1">
      <c r="A30" s="70" t="s">
        <v>29</v>
      </c>
      <c r="B30" s="69">
        <f>B23+B29</f>
        <v>1415000000</v>
      </c>
      <c r="C30" s="68">
        <f>B30/B88</f>
        <v>1.4300521943291799E-2</v>
      </c>
      <c r="D30" s="69">
        <f>D23+D29</f>
        <v>3000000000</v>
      </c>
      <c r="E30" s="68">
        <f>D30/D88</f>
        <v>4.1913757433672774E-2</v>
      </c>
      <c r="F30" s="69">
        <f>F23+F29</f>
        <v>3267000000</v>
      </c>
      <c r="G30" s="68">
        <f>F30/F88</f>
        <v>3.8481777155686528E-2</v>
      </c>
      <c r="H30" s="69">
        <f>H23+H29</f>
        <v>4853500000</v>
      </c>
      <c r="I30" s="68">
        <f>H30/H88</f>
        <v>4.9061759132112373E-2</v>
      </c>
      <c r="J30" s="69">
        <f>J23+J29</f>
        <v>2196462500</v>
      </c>
      <c r="K30" s="68">
        <f>J30/J88</f>
        <v>2.6989875747251334E-2</v>
      </c>
      <c r="L30" s="69">
        <f>L23+L29</f>
        <v>14731962500</v>
      </c>
      <c r="M30" s="68">
        <f>L30/L88</f>
        <v>3.3810026672167037E-2</v>
      </c>
    </row>
    <row r="31" spans="1:14" ht="15" thickTop="1">
      <c r="A31" s="43"/>
      <c r="B31" s="42"/>
      <c r="C31" s="41"/>
      <c r="D31" s="42"/>
      <c r="E31" s="41"/>
      <c r="F31" s="42"/>
      <c r="G31" s="41"/>
      <c r="H31" s="42"/>
      <c r="I31" s="41"/>
      <c r="J31" s="42"/>
      <c r="K31" s="41"/>
      <c r="L31" s="42"/>
      <c r="M31" s="41"/>
    </row>
    <row r="32" spans="1:14" ht="15" thickTop="1">
      <c r="A32" s="43"/>
      <c r="B32" s="42"/>
      <c r="C32" s="41"/>
      <c r="D32" s="42"/>
      <c r="E32" s="41"/>
      <c r="F32" s="42"/>
      <c r="G32" s="41"/>
      <c r="H32" s="42"/>
      <c r="I32" s="41"/>
      <c r="J32" s="42"/>
      <c r="K32" s="41"/>
      <c r="L32" s="42"/>
      <c r="M32" s="41"/>
    </row>
    <row r="33" spans="1:14" ht="15.6" thickTop="1" thickBot="1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66"/>
    </row>
    <row r="34" spans="1:14" ht="15" thickTop="1">
      <c r="A34" s="9"/>
      <c r="B34" s="10"/>
    </row>
    <row r="35" spans="1:14" s="52" customFormat="1" ht="15" thickTop="1">
      <c r="A35" s="65" t="s">
        <v>30</v>
      </c>
      <c r="B35" s="64" t="s">
        <v>1</v>
      </c>
      <c r="C35" s="62"/>
      <c r="D35" s="63" t="s">
        <v>2</v>
      </c>
      <c r="E35" s="62"/>
      <c r="F35" s="63" t="s">
        <v>3</v>
      </c>
      <c r="G35" s="62"/>
      <c r="H35" s="63" t="s">
        <v>4</v>
      </c>
      <c r="I35" s="62"/>
      <c r="J35" s="63" t="s">
        <v>5</v>
      </c>
      <c r="K35" s="62"/>
      <c r="L35" s="63" t="s">
        <v>6</v>
      </c>
      <c r="M35" s="62"/>
    </row>
    <row r="36" spans="1:14" ht="15" thickTop="1">
      <c r="A36" s="102" t="s">
        <v>31</v>
      </c>
      <c r="B36" s="6">
        <v>76429840</v>
      </c>
      <c r="C36" s="4"/>
      <c r="D36" s="6">
        <v>141144316</v>
      </c>
      <c r="E36" s="4"/>
      <c r="F36" s="6">
        <v>178315963.39999998</v>
      </c>
      <c r="G36" s="4"/>
      <c r="H36" s="6">
        <v>221063357.90999997</v>
      </c>
      <c r="I36" s="4"/>
      <c r="J36" s="6">
        <v>270222861.59649992</v>
      </c>
      <c r="K36" s="4"/>
      <c r="L36" s="6">
        <f>B36+D36+F36+H36+J36</f>
        <v>887176338.90649986</v>
      </c>
      <c r="M36" s="4"/>
      <c r="N36" s="50"/>
    </row>
    <row r="37" spans="1:14" ht="15" thickTop="1">
      <c r="A37" s="102"/>
      <c r="B37" s="6">
        <v>86868000</v>
      </c>
      <c r="C37" s="4"/>
      <c r="D37" s="6">
        <v>86868000</v>
      </c>
      <c r="E37" s="4"/>
      <c r="F37" s="6">
        <v>0</v>
      </c>
      <c r="G37" s="4"/>
      <c r="H37" s="6">
        <v>86868000</v>
      </c>
      <c r="I37" s="4"/>
      <c r="J37" s="6">
        <v>86868000</v>
      </c>
      <c r="K37" s="4"/>
      <c r="L37" s="6">
        <f>B37+D37+F37+H37+J37</f>
        <v>347472000</v>
      </c>
      <c r="M37" s="4"/>
      <c r="N37" s="50"/>
    </row>
    <row r="38" spans="1:14">
      <c r="A38" s="34" t="s">
        <v>32</v>
      </c>
      <c r="B38" s="23">
        <f>SUM(B36:B37)</f>
        <v>163297840</v>
      </c>
      <c r="C38" s="22"/>
      <c r="D38" s="23">
        <f>SUM(D36:D37)</f>
        <v>228012316</v>
      </c>
      <c r="E38" s="22"/>
      <c r="F38" s="23">
        <f>SUM(F36:F37)</f>
        <v>178315963.39999998</v>
      </c>
      <c r="G38" s="22"/>
      <c r="H38" s="23">
        <f>SUM(H36:H37)</f>
        <v>307931357.90999997</v>
      </c>
      <c r="I38" s="22"/>
      <c r="J38" s="23">
        <f>SUM(J36:J37)</f>
        <v>357090861.59649992</v>
      </c>
      <c r="K38" s="22"/>
      <c r="L38" s="23">
        <f>SUM(L36:L37)</f>
        <v>1234648338.9064999</v>
      </c>
      <c r="M38" s="22"/>
    </row>
    <row r="39" spans="1:14" hidden="1">
      <c r="A39" s="9"/>
      <c r="B39" s="10"/>
      <c r="D39" s="61"/>
      <c r="F39" s="61"/>
      <c r="H39" s="61"/>
      <c r="J39" s="61"/>
      <c r="L39" s="61"/>
    </row>
    <row r="40" spans="1:14" s="52" customFormat="1" hidden="1">
      <c r="A40" s="34" t="s">
        <v>33</v>
      </c>
      <c r="B40" s="55" t="s">
        <v>1</v>
      </c>
      <c r="C40" s="53"/>
      <c r="D40" s="54" t="s">
        <v>2</v>
      </c>
      <c r="E40" s="53"/>
      <c r="F40" s="54" t="s">
        <v>3</v>
      </c>
      <c r="G40" s="53"/>
      <c r="H40" s="54" t="s">
        <v>4</v>
      </c>
      <c r="I40" s="53"/>
      <c r="J40" s="54" t="s">
        <v>5</v>
      </c>
      <c r="K40" s="53"/>
      <c r="L40" s="54" t="s">
        <v>6</v>
      </c>
      <c r="M40" s="53"/>
    </row>
    <row r="41" spans="1:14" hidden="1">
      <c r="A41" s="102" t="s">
        <v>34</v>
      </c>
      <c r="B41" s="23">
        <v>1947727011</v>
      </c>
      <c r="C41" s="22"/>
      <c r="D41" s="23">
        <v>2609858370</v>
      </c>
      <c r="E41" s="22"/>
      <c r="F41" s="23">
        <v>3170925021</v>
      </c>
      <c r="G41" s="22"/>
      <c r="H41" s="23">
        <v>3786078051</v>
      </c>
      <c r="I41" s="22"/>
      <c r="J41" s="23">
        <v>4440805118</v>
      </c>
      <c r="K41" s="22"/>
      <c r="L41" s="23">
        <f>B41+D41+F41+H41+J41</f>
        <v>15955393571</v>
      </c>
      <c r="M41" s="22"/>
      <c r="N41" s="50"/>
    </row>
    <row r="42" spans="1:14" hidden="1">
      <c r="A42" s="102"/>
      <c r="B42" s="23">
        <v>300000000</v>
      </c>
      <c r="C42" s="22"/>
      <c r="D42" s="23">
        <v>410000000</v>
      </c>
      <c r="E42" s="22"/>
      <c r="F42" s="23">
        <v>450000000</v>
      </c>
      <c r="G42" s="22"/>
      <c r="H42" s="23">
        <v>510000000</v>
      </c>
      <c r="I42" s="22"/>
      <c r="J42" s="23">
        <v>300000000</v>
      </c>
      <c r="K42" s="22"/>
      <c r="L42" s="23">
        <f>B42+D42+F42+H42+J42</f>
        <v>1970000000</v>
      </c>
      <c r="M42" s="22"/>
      <c r="N42" s="50"/>
    </row>
    <row r="43" spans="1:14" hidden="1">
      <c r="A43" s="102"/>
      <c r="B43" s="23">
        <v>326047827</v>
      </c>
      <c r="C43" s="22"/>
      <c r="D43" s="23">
        <v>358652609.70000005</v>
      </c>
      <c r="E43" s="22"/>
      <c r="F43" s="23">
        <v>394517870.67000008</v>
      </c>
      <c r="G43" s="22"/>
      <c r="H43" s="23">
        <v>433969657.73700011</v>
      </c>
      <c r="I43" s="22"/>
      <c r="J43" s="23">
        <v>477366623.51070011</v>
      </c>
      <c r="K43" s="22"/>
      <c r="L43" s="23">
        <f>B43+D43+F43+H43+J43</f>
        <v>1990554588.6177006</v>
      </c>
      <c r="M43" s="22"/>
      <c r="N43" s="50"/>
    </row>
    <row r="44" spans="1:14" hidden="1">
      <c r="A44" s="60" t="s">
        <v>35</v>
      </c>
      <c r="B44" s="23">
        <v>70752000</v>
      </c>
      <c r="C44" s="22"/>
      <c r="D44" s="23">
        <v>252466203</v>
      </c>
      <c r="E44" s="22"/>
      <c r="F44" s="23">
        <v>277712822</v>
      </c>
      <c r="G44" s="22"/>
      <c r="H44" s="23">
        <v>305484105</v>
      </c>
      <c r="I44" s="22"/>
      <c r="J44" s="23">
        <v>101272795</v>
      </c>
      <c r="K44" s="22"/>
      <c r="L44" s="23">
        <f>B44+D44+F44+H44+J44</f>
        <v>1007687925</v>
      </c>
      <c r="M44" s="22"/>
      <c r="N44" s="50"/>
    </row>
    <row r="45" spans="1:14" hidden="1">
      <c r="A45" s="34" t="s">
        <v>36</v>
      </c>
      <c r="B45" s="23">
        <v>15000000</v>
      </c>
      <c r="C45" s="22"/>
      <c r="D45" s="23">
        <v>30000000</v>
      </c>
      <c r="E45" s="22"/>
      <c r="F45" s="23">
        <v>33000000.000000004</v>
      </c>
      <c r="G45" s="22"/>
      <c r="H45" s="23">
        <v>36300000.000000007</v>
      </c>
      <c r="I45" s="22"/>
      <c r="J45" s="23">
        <v>0</v>
      </c>
      <c r="K45" s="22"/>
      <c r="L45" s="23">
        <f>B45+D45+F45+H45+J45</f>
        <v>114300000</v>
      </c>
      <c r="M45" s="22"/>
      <c r="N45" s="50"/>
    </row>
    <row r="46" spans="1:14">
      <c r="A46" s="34" t="s">
        <v>37</v>
      </c>
      <c r="B46" s="23">
        <f>SUM(B41:B45)</f>
        <v>2659526838</v>
      </c>
      <c r="C46" s="22"/>
      <c r="D46" s="23">
        <f>SUM(D41:D45)</f>
        <v>3660977182.6999998</v>
      </c>
      <c r="E46" s="22"/>
      <c r="F46" s="23">
        <f>SUM(F41:F45)</f>
        <v>4326155713.6700001</v>
      </c>
      <c r="G46" s="22"/>
      <c r="H46" s="23">
        <f>SUM(H41:H45)</f>
        <v>5071831813.7370005</v>
      </c>
      <c r="I46" s="22"/>
      <c r="J46" s="23">
        <f>SUM(J41:J45)</f>
        <v>5319444536.5107002</v>
      </c>
      <c r="K46" s="22"/>
      <c r="L46" s="23">
        <f>SUM(L41:L45)</f>
        <v>21037936084.617699</v>
      </c>
      <c r="M46" s="22"/>
    </row>
    <row r="47" spans="1:14" s="52" customFormat="1" hidden="1">
      <c r="A47" s="34" t="s">
        <v>38</v>
      </c>
      <c r="B47" s="55" t="s">
        <v>1</v>
      </c>
      <c r="C47" s="53"/>
      <c r="D47" s="54" t="s">
        <v>2</v>
      </c>
      <c r="E47" s="53"/>
      <c r="F47" s="54" t="s">
        <v>3</v>
      </c>
      <c r="G47" s="53"/>
      <c r="H47" s="54" t="s">
        <v>4</v>
      </c>
      <c r="I47" s="53"/>
      <c r="J47" s="54" t="s">
        <v>5</v>
      </c>
      <c r="K47" s="53"/>
      <c r="L47" s="54" t="s">
        <v>6</v>
      </c>
      <c r="M47" s="53"/>
    </row>
    <row r="48" spans="1:14" hidden="1">
      <c r="A48" s="34" t="s">
        <v>39</v>
      </c>
      <c r="B48" s="59">
        <v>52184394</v>
      </c>
      <c r="C48" s="58"/>
      <c r="D48" s="59">
        <v>57402833.399999999</v>
      </c>
      <c r="E48" s="58"/>
      <c r="F48" s="59">
        <v>63143116.739999995</v>
      </c>
      <c r="G48" s="58"/>
      <c r="H48" s="59">
        <v>69457428.41399999</v>
      </c>
      <c r="I48" s="58"/>
      <c r="J48" s="59">
        <v>19100792.813849997</v>
      </c>
      <c r="K48" s="58"/>
      <c r="L48" s="23">
        <f>B48+D48+F48+H48+J48</f>
        <v>261288565.36784995</v>
      </c>
      <c r="M48" s="58"/>
      <c r="N48" s="50"/>
    </row>
    <row r="49" spans="1:16" hidden="1">
      <c r="A49" s="60" t="s">
        <v>40</v>
      </c>
      <c r="B49" s="59">
        <v>620525704</v>
      </c>
      <c r="C49" s="58"/>
      <c r="D49" s="59">
        <v>682578274.39999998</v>
      </c>
      <c r="E49" s="58"/>
      <c r="F49" s="59">
        <v>750836101.83999991</v>
      </c>
      <c r="G49" s="58"/>
      <c r="H49" s="59">
        <v>825919712.02399993</v>
      </c>
      <c r="I49" s="58"/>
      <c r="J49" s="59">
        <v>227127920.80659997</v>
      </c>
      <c r="K49" s="58"/>
      <c r="L49" s="23">
        <f>B49+D49+F49+H49+J49</f>
        <v>3106987713.0706</v>
      </c>
      <c r="M49" s="58"/>
      <c r="N49" s="50"/>
    </row>
    <row r="50" spans="1:16" hidden="1">
      <c r="A50" s="102" t="s">
        <v>41</v>
      </c>
      <c r="B50" s="59">
        <v>41484394</v>
      </c>
      <c r="C50" s="58"/>
      <c r="D50" s="59">
        <v>45632833.400000006</v>
      </c>
      <c r="E50" s="58"/>
      <c r="F50" s="59">
        <v>50196116.74000001</v>
      </c>
      <c r="G50" s="58"/>
      <c r="H50" s="59">
        <v>55215728.414000012</v>
      </c>
      <c r="I50" s="58"/>
      <c r="J50" s="59">
        <v>60737301.255400017</v>
      </c>
      <c r="K50" s="58"/>
      <c r="L50" s="23">
        <f>B50+D50+F50+H50+J50</f>
        <v>253266373.80940002</v>
      </c>
      <c r="M50" s="58"/>
      <c r="N50" s="50"/>
    </row>
    <row r="51" spans="1:16" hidden="1">
      <c r="A51" s="102"/>
      <c r="B51" s="59">
        <v>80000000</v>
      </c>
      <c r="C51" s="58"/>
      <c r="D51" s="59">
        <v>88000000</v>
      </c>
      <c r="E51" s="58"/>
      <c r="F51" s="59">
        <v>96800000</v>
      </c>
      <c r="G51" s="58"/>
      <c r="H51" s="59">
        <v>106480000</v>
      </c>
      <c r="I51" s="58"/>
      <c r="J51" s="59">
        <v>29282000</v>
      </c>
      <c r="K51" s="58"/>
      <c r="L51" s="23">
        <f>B51+D51+F51+H51+J51</f>
        <v>400562000</v>
      </c>
      <c r="M51" s="58"/>
      <c r="N51" s="50"/>
    </row>
    <row r="52" spans="1:16">
      <c r="A52" s="34" t="s">
        <v>42</v>
      </c>
      <c r="B52" s="23">
        <f>SUM(B48:B51)</f>
        <v>794194492</v>
      </c>
      <c r="C52" s="22"/>
      <c r="D52" s="23">
        <f>SUM(D48:D51)</f>
        <v>873613941.19999993</v>
      </c>
      <c r="E52" s="22"/>
      <c r="F52" s="23">
        <f>SUM(F48:F51)</f>
        <v>960975335.31999993</v>
      </c>
      <c r="G52" s="22"/>
      <c r="H52" s="23">
        <f>SUM(H48:H51)</f>
        <v>1057072868.852</v>
      </c>
      <c r="I52" s="22"/>
      <c r="J52" s="23">
        <f>SUM(J48:J51)</f>
        <v>336248014.87584996</v>
      </c>
      <c r="K52" s="22"/>
      <c r="L52" s="23">
        <f>SUM(L48:L51)</f>
        <v>4022104652.2478499</v>
      </c>
      <c r="M52" s="22"/>
    </row>
    <row r="53" spans="1:16" hidden="1">
      <c r="A53" s="9"/>
      <c r="B53" s="57"/>
      <c r="C53" s="56"/>
      <c r="D53" s="57"/>
      <c r="E53" s="56"/>
      <c r="F53" s="57"/>
      <c r="G53" s="56"/>
      <c r="H53" s="57"/>
      <c r="I53" s="56"/>
      <c r="J53" s="57"/>
      <c r="K53" s="56"/>
      <c r="L53" s="57"/>
      <c r="M53" s="56"/>
    </row>
    <row r="54" spans="1:16" s="52" customFormat="1" hidden="1">
      <c r="A54" s="34" t="s">
        <v>43</v>
      </c>
      <c r="B54" s="55" t="s">
        <v>1</v>
      </c>
      <c r="C54" s="53"/>
      <c r="D54" s="54" t="s">
        <v>2</v>
      </c>
      <c r="E54" s="53"/>
      <c r="F54" s="54" t="s">
        <v>3</v>
      </c>
      <c r="G54" s="53"/>
      <c r="H54" s="54" t="s">
        <v>4</v>
      </c>
      <c r="I54" s="53"/>
      <c r="J54" s="54" t="s">
        <v>5</v>
      </c>
      <c r="K54" s="53"/>
      <c r="L54" s="54" t="s">
        <v>6</v>
      </c>
      <c r="M54" s="53"/>
    </row>
    <row r="55" spans="1:16" hidden="1">
      <c r="A55" s="102" t="s">
        <v>44</v>
      </c>
      <c r="B55" s="23">
        <v>1306972000</v>
      </c>
      <c r="C55" s="22"/>
      <c r="D55" s="23">
        <v>1087669000</v>
      </c>
      <c r="E55" s="22"/>
      <c r="F55" s="23">
        <v>1196435000</v>
      </c>
      <c r="G55" s="22"/>
      <c r="H55" s="23">
        <v>1316078000</v>
      </c>
      <c r="I55" s="22"/>
      <c r="J55" s="23">
        <v>482561667</v>
      </c>
      <c r="K55" s="22"/>
      <c r="L55" s="23">
        <v>5389715667</v>
      </c>
      <c r="M55" s="22"/>
      <c r="N55" s="50"/>
    </row>
    <row r="56" spans="1:16" hidden="1">
      <c r="A56" s="102"/>
      <c r="B56" s="23">
        <v>0</v>
      </c>
      <c r="C56" s="22"/>
      <c r="D56" s="23">
        <v>0</v>
      </c>
      <c r="E56" s="22"/>
      <c r="F56" s="23">
        <v>0</v>
      </c>
      <c r="G56" s="22"/>
      <c r="H56" s="23">
        <v>0</v>
      </c>
      <c r="I56" s="22"/>
      <c r="J56" s="23">
        <v>0</v>
      </c>
      <c r="K56" s="22"/>
      <c r="L56" s="23">
        <v>0</v>
      </c>
      <c r="M56" s="22"/>
      <c r="N56" s="50"/>
    </row>
    <row r="57" spans="1:16" hidden="1">
      <c r="A57" s="51" t="s">
        <v>45</v>
      </c>
      <c r="B57" s="23">
        <v>253695526</v>
      </c>
      <c r="C57" s="22"/>
      <c r="D57" s="23">
        <v>291249854</v>
      </c>
      <c r="E57" s="22"/>
      <c r="F57" s="23">
        <v>811037332</v>
      </c>
      <c r="G57" s="22"/>
      <c r="H57" s="23">
        <v>385178104</v>
      </c>
      <c r="I57" s="22"/>
      <c r="J57" s="23">
        <v>151045982</v>
      </c>
      <c r="K57" s="22"/>
      <c r="L57" s="23">
        <v>1892206798</v>
      </c>
      <c r="M57" s="22"/>
      <c r="N57" s="50"/>
    </row>
    <row r="58" spans="1:16">
      <c r="A58" s="34" t="s">
        <v>46</v>
      </c>
      <c r="B58" s="23">
        <f>SUM(B55:B57)</f>
        <v>1560667526</v>
      </c>
      <c r="C58" s="22"/>
      <c r="D58" s="23">
        <f>SUM(D55:D57)</f>
        <v>1378918854</v>
      </c>
      <c r="E58" s="22"/>
      <c r="F58" s="23">
        <f>SUM(F55:F57)</f>
        <v>2007472332</v>
      </c>
      <c r="G58" s="22"/>
      <c r="H58" s="23">
        <f>SUM(H55:H57)</f>
        <v>1701256104</v>
      </c>
      <c r="I58" s="22"/>
      <c r="J58" s="23">
        <f>SUM(J55:J57)</f>
        <v>633607649</v>
      </c>
      <c r="K58" s="22"/>
      <c r="L58" s="23">
        <f>SUM(L55:L57)</f>
        <v>7281922465</v>
      </c>
      <c r="M58" s="22"/>
    </row>
    <row r="59" spans="1:16" s="46" customFormat="1" ht="15" thickBot="1">
      <c r="A59" s="49" t="s">
        <v>47</v>
      </c>
      <c r="B59" s="48">
        <f>B38+B46+B52+B58</f>
        <v>5177686696</v>
      </c>
      <c r="C59" s="47">
        <f>B59/B88</f>
        <v>5.2327648206104603E-2</v>
      </c>
      <c r="D59" s="48">
        <f>D38+D46+D52+D58</f>
        <v>6141522293.8999996</v>
      </c>
      <c r="E59" s="47">
        <f>D59/D88</f>
        <v>8.5804758566672718E-2</v>
      </c>
      <c r="F59" s="48">
        <f>F38+F46+F52+F58</f>
        <v>7472919344.3899994</v>
      </c>
      <c r="G59" s="47">
        <f>F59/F88</f>
        <v>8.8023023236374356E-2</v>
      </c>
      <c r="H59" s="48">
        <f>H38+H46+H52+H58</f>
        <v>8138092144.4990005</v>
      </c>
      <c r="I59" s="47">
        <f>H59/H88</f>
        <v>8.2264163302430374E-2</v>
      </c>
      <c r="J59" s="48">
        <f>J38+J46+J52+J58</f>
        <v>6646391061.9830503</v>
      </c>
      <c r="K59" s="47">
        <f>J59/J88</f>
        <v>8.1670080381779503E-2</v>
      </c>
      <c r="L59" s="48">
        <f>L38+L46+L52+L58</f>
        <v>33576611540.772049</v>
      </c>
      <c r="M59" s="47">
        <f>L59/L88</f>
        <v>7.7058717177327499E-2</v>
      </c>
    </row>
    <row r="60" spans="1:16" ht="15" thickTop="1">
      <c r="A60" s="43"/>
      <c r="B60" s="42"/>
      <c r="C60" s="41"/>
      <c r="D60" s="42"/>
      <c r="E60" s="41"/>
      <c r="F60" s="42"/>
      <c r="G60" s="41"/>
      <c r="H60" s="42"/>
      <c r="I60" s="41"/>
      <c r="J60" s="42"/>
      <c r="K60" s="41"/>
      <c r="L60" s="42"/>
      <c r="M60" s="41"/>
    </row>
    <row r="61" spans="1:16" ht="15" thickTop="1">
      <c r="A61" s="43"/>
      <c r="B61" s="42"/>
      <c r="C61" s="41"/>
      <c r="D61" s="42"/>
      <c r="E61" s="41"/>
      <c r="F61" s="42"/>
      <c r="G61" s="41"/>
      <c r="H61" s="42"/>
      <c r="I61" s="41"/>
      <c r="J61" s="42"/>
      <c r="K61" s="41"/>
      <c r="L61" s="42"/>
      <c r="M61" s="41"/>
    </row>
    <row r="62" spans="1:16" s="44" customFormat="1" ht="15.6" thickTop="1" thickBot="1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45"/>
    </row>
    <row r="63" spans="1:16" ht="15" thickTop="1">
      <c r="A63" s="43"/>
      <c r="B63" s="42"/>
      <c r="C63" s="41"/>
      <c r="D63" s="42"/>
      <c r="E63" s="41"/>
      <c r="F63" s="42"/>
      <c r="G63" s="41"/>
      <c r="H63" s="42"/>
      <c r="I63" s="41"/>
      <c r="J63" s="42"/>
      <c r="K63" s="41"/>
      <c r="L63" s="42"/>
      <c r="M63" s="41"/>
    </row>
    <row r="64" spans="1:16" s="35" customFormat="1" ht="15" thickTop="1">
      <c r="A64" s="40" t="s">
        <v>48</v>
      </c>
      <c r="B64" s="40" t="s">
        <v>1</v>
      </c>
      <c r="C64" s="39"/>
      <c r="D64" s="40" t="s">
        <v>2</v>
      </c>
      <c r="E64" s="39"/>
      <c r="F64" s="40" t="s">
        <v>3</v>
      </c>
      <c r="G64" s="39"/>
      <c r="H64" s="40" t="s">
        <v>4</v>
      </c>
      <c r="I64" s="39"/>
      <c r="J64" s="40" t="s">
        <v>5</v>
      </c>
      <c r="K64" s="39"/>
      <c r="L64" s="40" t="s">
        <v>49</v>
      </c>
      <c r="M64" s="39"/>
      <c r="N64"/>
      <c r="O64"/>
      <c r="P64"/>
    </row>
    <row r="65" spans="1:16" s="35" customFormat="1" ht="15" thickTop="1">
      <c r="A65" s="38" t="s">
        <v>50</v>
      </c>
      <c r="B65" s="37">
        <v>8000000</v>
      </c>
      <c r="C65" s="36"/>
      <c r="D65" s="37">
        <v>8000000</v>
      </c>
      <c r="E65" s="36"/>
      <c r="F65" s="37">
        <v>8000000</v>
      </c>
      <c r="G65" s="36"/>
      <c r="H65" s="37">
        <v>12000000</v>
      </c>
      <c r="I65" s="36"/>
      <c r="J65" s="37">
        <v>8000000</v>
      </c>
      <c r="K65" s="36"/>
      <c r="L65" s="32">
        <f t="shared" ref="L65:L73" si="1">B65+D65+F65+H65+J65</f>
        <v>44000000</v>
      </c>
      <c r="M65" s="36"/>
      <c r="N65"/>
      <c r="O65"/>
      <c r="P65"/>
    </row>
    <row r="66" spans="1:16" ht="15" customHeight="1" thickTop="1">
      <c r="A66" s="100" t="s">
        <v>51</v>
      </c>
      <c r="B66" s="33">
        <v>1088018494</v>
      </c>
      <c r="C66" s="4"/>
      <c r="D66" s="33">
        <v>100000000</v>
      </c>
      <c r="E66" s="4"/>
      <c r="F66" s="33">
        <v>2183036988</v>
      </c>
      <c r="G66" s="4"/>
      <c r="H66" s="33">
        <v>2190036988</v>
      </c>
      <c r="I66" s="4"/>
      <c r="J66" s="33">
        <v>1088518494</v>
      </c>
      <c r="K66" s="4"/>
      <c r="L66" s="32">
        <f t="shared" si="1"/>
        <v>6649610964</v>
      </c>
      <c r="M66" s="4"/>
    </row>
    <row r="67" spans="1:16" ht="15" customHeight="1" thickTop="1">
      <c r="A67" s="100"/>
      <c r="B67" s="33">
        <v>152000000</v>
      </c>
      <c r="C67" s="4"/>
      <c r="D67" s="33">
        <v>230000000</v>
      </c>
      <c r="E67" s="4"/>
      <c r="F67" s="33">
        <v>240000000</v>
      </c>
      <c r="G67" s="4"/>
      <c r="H67" s="33">
        <v>250000000</v>
      </c>
      <c r="I67" s="4"/>
      <c r="J67" s="33">
        <v>260000000</v>
      </c>
      <c r="K67" s="4"/>
      <c r="L67" s="32">
        <f t="shared" si="1"/>
        <v>1132000000</v>
      </c>
      <c r="M67" s="4"/>
    </row>
    <row r="68" spans="1:16" ht="15" customHeight="1" thickTop="1">
      <c r="A68" s="100"/>
      <c r="B68" s="33">
        <v>170000000</v>
      </c>
      <c r="C68" s="4"/>
      <c r="D68" s="33">
        <v>180000000</v>
      </c>
      <c r="E68" s="4"/>
      <c r="F68" s="33">
        <v>190000000</v>
      </c>
      <c r="G68" s="4"/>
      <c r="H68" s="33">
        <v>205000000</v>
      </c>
      <c r="I68" s="4"/>
      <c r="J68" s="33">
        <v>215000000</v>
      </c>
      <c r="K68" s="4"/>
      <c r="L68" s="32">
        <f t="shared" si="1"/>
        <v>960000000</v>
      </c>
      <c r="M68" s="4"/>
    </row>
    <row r="69" spans="1:16" ht="15" customHeight="1" thickTop="1">
      <c r="A69" s="100"/>
      <c r="B69" s="33">
        <v>4783940600</v>
      </c>
      <c r="C69" s="4"/>
      <c r="D69" s="33">
        <v>5166655848</v>
      </c>
      <c r="E69" s="4"/>
      <c r="F69" s="33">
        <v>6138503813</v>
      </c>
      <c r="G69" s="4"/>
      <c r="H69" s="33">
        <v>6752354194</v>
      </c>
      <c r="I69" s="4"/>
      <c r="J69" s="33">
        <v>3376177097</v>
      </c>
      <c r="K69" s="4"/>
      <c r="L69" s="32">
        <f t="shared" si="1"/>
        <v>26217631552</v>
      </c>
      <c r="M69" s="4"/>
    </row>
    <row r="70" spans="1:16" ht="15" customHeight="1" thickTop="1">
      <c r="A70" s="34" t="s">
        <v>52</v>
      </c>
      <c r="B70" s="33">
        <v>0</v>
      </c>
      <c r="C70" s="4"/>
      <c r="D70" s="33">
        <v>17000000</v>
      </c>
      <c r="E70" s="4"/>
      <c r="F70" s="33">
        <v>8000000</v>
      </c>
      <c r="G70" s="4"/>
      <c r="H70" s="33">
        <v>11000000</v>
      </c>
      <c r="I70" s="4"/>
      <c r="J70" s="33">
        <v>12000000</v>
      </c>
      <c r="K70" s="4"/>
      <c r="L70" s="32">
        <f t="shared" si="1"/>
        <v>48000000</v>
      </c>
      <c r="M70" s="4"/>
    </row>
    <row r="71" spans="1:16" ht="15" customHeight="1" thickTop="1">
      <c r="A71" s="100" t="s">
        <v>53</v>
      </c>
      <c r="B71" s="33">
        <v>45000000</v>
      </c>
      <c r="C71" s="4"/>
      <c r="D71" s="33">
        <v>52500000</v>
      </c>
      <c r="E71" s="4"/>
      <c r="F71" s="33">
        <v>57500000</v>
      </c>
      <c r="G71" s="4"/>
      <c r="H71" s="33">
        <v>61525000</v>
      </c>
      <c r="I71" s="4"/>
      <c r="J71" s="33">
        <v>65831750</v>
      </c>
      <c r="K71" s="4"/>
      <c r="L71" s="32">
        <f t="shared" si="1"/>
        <v>282356750</v>
      </c>
      <c r="M71" s="4"/>
    </row>
    <row r="72" spans="1:16" ht="15" customHeight="1" thickTop="1">
      <c r="A72" s="100"/>
      <c r="B72" s="33">
        <v>142757376</v>
      </c>
      <c r="C72" s="4"/>
      <c r="D72" s="33">
        <v>152750392.32000002</v>
      </c>
      <c r="E72" s="4"/>
      <c r="F72" s="33">
        <v>163442919.78240004</v>
      </c>
      <c r="G72" s="4"/>
      <c r="H72" s="33">
        <v>174883924.16716805</v>
      </c>
      <c r="I72" s="4"/>
      <c r="J72" s="33">
        <v>187125798.85886982</v>
      </c>
      <c r="K72" s="4"/>
      <c r="L72" s="32">
        <f t="shared" si="1"/>
        <v>820960411.12843788</v>
      </c>
      <c r="M72" s="4"/>
    </row>
    <row r="73" spans="1:16" ht="15" customHeight="1" thickTop="1">
      <c r="A73" s="100"/>
      <c r="B73" s="33">
        <v>379499584</v>
      </c>
      <c r="C73" s="4"/>
      <c r="D73" s="33">
        <v>375500000</v>
      </c>
      <c r="E73" s="4"/>
      <c r="F73" s="33">
        <v>354200000</v>
      </c>
      <c r="G73" s="4"/>
      <c r="H73" s="33">
        <v>369435000</v>
      </c>
      <c r="I73" s="4"/>
      <c r="J73" s="33">
        <v>392140450</v>
      </c>
      <c r="K73" s="4"/>
      <c r="L73" s="32">
        <f t="shared" si="1"/>
        <v>1870775034</v>
      </c>
      <c r="M73" s="4"/>
    </row>
    <row r="74" spans="1:16" ht="15" customHeight="1" thickTop="1">
      <c r="A74" s="21" t="s">
        <v>54</v>
      </c>
      <c r="B74" s="24">
        <f>SUM(B65:B73)</f>
        <v>6769216054</v>
      </c>
      <c r="C74" s="22"/>
      <c r="D74" s="24">
        <f>SUM(D65:D73)</f>
        <v>6282406240.3199997</v>
      </c>
      <c r="E74" s="22"/>
      <c r="F74" s="24">
        <f>SUM(F65:F73)</f>
        <v>9342683720.7824001</v>
      </c>
      <c r="G74" s="22"/>
      <c r="H74" s="24">
        <f>SUM(H65:H73)</f>
        <v>10026235106.167168</v>
      </c>
      <c r="I74" s="22"/>
      <c r="J74" s="24">
        <f>SUM(J65:J73)</f>
        <v>5604793589.8588696</v>
      </c>
      <c r="K74" s="22"/>
      <c r="L74" s="24">
        <f>SUM(L65:L73)</f>
        <v>38025334711.128441</v>
      </c>
      <c r="M74" s="22"/>
    </row>
    <row r="75" spans="1:16" ht="15" customHeight="1" thickTop="1">
      <c r="A75" s="31"/>
      <c r="B75" s="30"/>
      <c r="C75" s="28"/>
      <c r="D75" s="30"/>
      <c r="E75" s="28"/>
      <c r="F75" s="30"/>
      <c r="G75" s="28"/>
      <c r="H75" s="30"/>
      <c r="I75" s="28"/>
      <c r="J75" s="30"/>
      <c r="K75" s="28"/>
      <c r="L75" s="29"/>
      <c r="M75" s="28"/>
    </row>
    <row r="76" spans="1:16" s="25" customFormat="1" ht="15" customHeight="1">
      <c r="A76" s="21" t="s">
        <v>55</v>
      </c>
      <c r="B76" s="27" t="s">
        <v>1</v>
      </c>
      <c r="C76" s="26"/>
      <c r="D76" s="27" t="s">
        <v>2</v>
      </c>
      <c r="E76" s="26"/>
      <c r="F76" s="27" t="s">
        <v>3</v>
      </c>
      <c r="G76" s="26"/>
      <c r="H76" s="27" t="s">
        <v>4</v>
      </c>
      <c r="I76" s="26"/>
      <c r="J76" s="27" t="s">
        <v>5</v>
      </c>
      <c r="K76" s="26"/>
      <c r="L76" s="27" t="s">
        <v>49</v>
      </c>
      <c r="M76" s="26"/>
      <c r="N76"/>
      <c r="O76"/>
    </row>
    <row r="77" spans="1:16" ht="15" customHeight="1">
      <c r="A77" s="100" t="s">
        <v>56</v>
      </c>
      <c r="B77" s="24">
        <v>4913675395</v>
      </c>
      <c r="C77" s="22"/>
      <c r="D77" s="24">
        <f>+B77*1.06</f>
        <v>5208495918.6999998</v>
      </c>
      <c r="E77" s="22"/>
      <c r="F77" s="24">
        <f>+D77*1.1</f>
        <v>5729345510.5700006</v>
      </c>
      <c r="G77" s="22"/>
      <c r="H77" s="24">
        <f>+F77*1.1</f>
        <v>6302280061.6270008</v>
      </c>
      <c r="I77" s="22"/>
      <c r="J77" s="24">
        <f>+H77*1.1</f>
        <v>6932508067.7897015</v>
      </c>
      <c r="K77" s="22"/>
      <c r="L77" s="23">
        <f t="shared" ref="L77:L83" si="2">B77+D77+F77+H77+J77</f>
        <v>29086304953.686707</v>
      </c>
      <c r="M77" s="22"/>
    </row>
    <row r="78" spans="1:16" ht="15" customHeight="1">
      <c r="A78" s="100"/>
      <c r="B78" s="24">
        <v>43501000000</v>
      </c>
      <c r="C78" s="22"/>
      <c r="D78" s="24">
        <f>'[2]PLN-InfraFis'!T12</f>
        <v>10088200000</v>
      </c>
      <c r="E78" s="22"/>
      <c r="F78" s="24">
        <f>'[2]PLN-InfraFis'!U12</f>
        <v>11177020000</v>
      </c>
      <c r="G78" s="22"/>
      <c r="H78" s="24">
        <f>'[2]PLN-InfraFis'!V12 +10000000000</f>
        <v>16341722000.000002</v>
      </c>
      <c r="I78" s="22"/>
      <c r="J78" s="24">
        <f>'[2]PLN-InfraFis'!W12</f>
        <v>4775894200.0000019</v>
      </c>
      <c r="K78" s="22"/>
      <c r="L78" s="23">
        <f t="shared" si="2"/>
        <v>85883836200</v>
      </c>
      <c r="M78" s="22"/>
    </row>
    <row r="79" spans="1:16" ht="15" customHeight="1">
      <c r="A79" s="100" t="s">
        <v>57</v>
      </c>
      <c r="B79" s="24">
        <v>87000000</v>
      </c>
      <c r="C79" s="22"/>
      <c r="D79" s="24">
        <v>250000000</v>
      </c>
      <c r="E79" s="22"/>
      <c r="F79" s="24">
        <v>94000000</v>
      </c>
      <c r="G79" s="22"/>
      <c r="H79" s="24">
        <v>60000000</v>
      </c>
      <c r="I79" s="22"/>
      <c r="J79" s="24">
        <v>50000000</v>
      </c>
      <c r="K79" s="22"/>
      <c r="L79" s="23">
        <f t="shared" si="2"/>
        <v>541000000</v>
      </c>
      <c r="M79" s="22"/>
    </row>
    <row r="80" spans="1:16" ht="15" customHeight="1">
      <c r="A80" s="100"/>
      <c r="B80" s="24">
        <v>125000000</v>
      </c>
      <c r="C80" s="22"/>
      <c r="D80" s="24">
        <v>170000000</v>
      </c>
      <c r="E80" s="22"/>
      <c r="F80" s="24">
        <v>170000000</v>
      </c>
      <c r="G80" s="22"/>
      <c r="H80" s="24">
        <v>170000000</v>
      </c>
      <c r="I80" s="22"/>
      <c r="J80" s="24">
        <v>170000000</v>
      </c>
      <c r="K80" s="22"/>
      <c r="L80" s="23">
        <f t="shared" si="2"/>
        <v>805000000</v>
      </c>
      <c r="M80" s="22"/>
    </row>
    <row r="81" spans="1:13" ht="15" customHeight="1">
      <c r="A81" s="100" t="s">
        <v>58</v>
      </c>
      <c r="B81" s="24">
        <v>0</v>
      </c>
      <c r="C81" s="22"/>
      <c r="D81" s="24">
        <v>435600000</v>
      </c>
      <c r="E81" s="22"/>
      <c r="F81" s="24">
        <v>435600000</v>
      </c>
      <c r="G81" s="22"/>
      <c r="H81" s="24">
        <v>435600000</v>
      </c>
      <c r="I81" s="22"/>
      <c r="J81" s="24">
        <v>145200000</v>
      </c>
      <c r="K81" s="22"/>
      <c r="L81" s="23">
        <f t="shared" si="2"/>
        <v>1452000000</v>
      </c>
      <c r="M81" s="22"/>
    </row>
    <row r="82" spans="1:13" ht="15" customHeight="1">
      <c r="A82" s="100"/>
      <c r="B82" s="24">
        <v>170000000</v>
      </c>
      <c r="C82" s="22"/>
      <c r="D82" s="24">
        <v>0</v>
      </c>
      <c r="E82" s="22"/>
      <c r="F82" s="24">
        <v>901317357.60000002</v>
      </c>
      <c r="G82" s="22"/>
      <c r="H82" s="24">
        <v>991449093.36000013</v>
      </c>
      <c r="I82" s="22"/>
      <c r="J82" s="24">
        <v>409689708</v>
      </c>
      <c r="K82" s="22"/>
      <c r="L82" s="23">
        <f t="shared" si="2"/>
        <v>2472456158.96</v>
      </c>
      <c r="M82" s="22"/>
    </row>
    <row r="83" spans="1:13" ht="15" customHeight="1">
      <c r="A83" s="21" t="s">
        <v>59</v>
      </c>
      <c r="B83" s="24">
        <v>200000000</v>
      </c>
      <c r="C83" s="22"/>
      <c r="D83" s="24">
        <v>200000000</v>
      </c>
      <c r="E83" s="22"/>
      <c r="F83" s="24">
        <v>200000000</v>
      </c>
      <c r="G83" s="22"/>
      <c r="H83" s="24">
        <v>200000000</v>
      </c>
      <c r="I83" s="22"/>
      <c r="J83" s="24">
        <v>70000000</v>
      </c>
      <c r="K83" s="22"/>
      <c r="L83" s="23">
        <f t="shared" si="2"/>
        <v>870000000</v>
      </c>
      <c r="M83" s="22"/>
    </row>
    <row r="84" spans="1:13">
      <c r="A84" s="21" t="s">
        <v>60</v>
      </c>
      <c r="B84" s="20">
        <f>SUM(B77:B83)</f>
        <v>48996675395</v>
      </c>
      <c r="C84" s="19"/>
      <c r="D84" s="20">
        <f>SUM(D77:D83)</f>
        <v>16352295918.700001</v>
      </c>
      <c r="E84" s="19"/>
      <c r="F84" s="20">
        <f>SUM(F77:F83)</f>
        <v>18707282868.169998</v>
      </c>
      <c r="G84" s="19"/>
      <c r="H84" s="20">
        <f>SUM(H77:H83)</f>
        <v>24501051154.987003</v>
      </c>
      <c r="I84" s="19"/>
      <c r="J84" s="20">
        <f>SUM(J77:J83)</f>
        <v>12553291975.789703</v>
      </c>
      <c r="K84" s="19"/>
      <c r="L84" s="20">
        <f>SUM(L77:L83)</f>
        <v>121110597312.64671</v>
      </c>
      <c r="M84" s="19"/>
    </row>
    <row r="85" spans="1:13">
      <c r="A85" s="9"/>
      <c r="B85" s="10"/>
    </row>
    <row r="86" spans="1:13" s="15" customFormat="1" ht="15" thickBot="1">
      <c r="A86" s="18" t="s">
        <v>61</v>
      </c>
      <c r="B86" s="17">
        <f>B74+B84</f>
        <v>55765891449</v>
      </c>
      <c r="C86" s="16">
        <f>B86/B88</f>
        <v>0.56359106314745799</v>
      </c>
      <c r="D86" s="17">
        <f>D74+D84</f>
        <v>22634702159.02</v>
      </c>
      <c r="E86" s="16">
        <f>D86/D88</f>
        <v>0.31623513862553121</v>
      </c>
      <c r="F86" s="17">
        <f>F74+F84</f>
        <v>28049966588.9524</v>
      </c>
      <c r="G86" s="16">
        <f>F86/F88</f>
        <v>0.3303987032447257</v>
      </c>
      <c r="H86" s="17">
        <f>H74+H84</f>
        <v>34527286261.154175</v>
      </c>
      <c r="I86" s="16">
        <f>H86/H88</f>
        <v>0.349020171428915</v>
      </c>
      <c r="J86" s="17">
        <f>J74+J84</f>
        <v>18158085565.648575</v>
      </c>
      <c r="K86" s="16">
        <f>J86/J88</f>
        <v>0.22312444361094849</v>
      </c>
      <c r="L86" s="17">
        <f>L74+L84</f>
        <v>159135932023.77515</v>
      </c>
      <c r="M86" s="16">
        <f>L86/L88</f>
        <v>0.3652188298893646</v>
      </c>
    </row>
    <row r="87" spans="1:13" ht="15" thickTop="1">
      <c r="A87" s="9"/>
      <c r="B87" s="10"/>
    </row>
    <row r="88" spans="1:13" s="11" customFormat="1" ht="19.149999999999999" thickTop="1" thickBot="1">
      <c r="A88" s="14" t="s">
        <v>62</v>
      </c>
      <c r="B88" s="13">
        <f>B18+B30+B59+B86</f>
        <v>98947437416</v>
      </c>
      <c r="C88" s="12"/>
      <c r="D88" s="13">
        <f>D18+D30+D59+D86</f>
        <v>71575544252.919998</v>
      </c>
      <c r="E88" s="12"/>
      <c r="F88" s="13">
        <f>F18+F30+F59+F86</f>
        <v>84897326513.342407</v>
      </c>
      <c r="G88" s="12"/>
      <c r="H88" s="13">
        <f>H18+H30+H59+H86</f>
        <v>98926334600.653168</v>
      </c>
      <c r="I88" s="12"/>
      <c r="J88" s="13">
        <f>J18+J30+J59+J86</f>
        <v>81380978577.631622</v>
      </c>
      <c r="K88" s="12"/>
      <c r="L88" s="13">
        <f>L18+L30+L59+L86</f>
        <v>435727621360.54718</v>
      </c>
      <c r="M88" s="12"/>
    </row>
    <row r="89" spans="1:13">
      <c r="A89" s="9"/>
      <c r="B89" s="10"/>
    </row>
    <row r="90" spans="1:13">
      <c r="A90" s="9"/>
      <c r="B90" s="10"/>
    </row>
    <row r="91" spans="1:13">
      <c r="A91" s="9"/>
      <c r="B91" s="10"/>
    </row>
    <row r="92" spans="1:13">
      <c r="A92" s="9"/>
      <c r="B92" s="10"/>
    </row>
    <row r="93" spans="1:13">
      <c r="A93" s="9"/>
      <c r="B93" s="10"/>
    </row>
    <row r="94" spans="1:13">
      <c r="A94" s="9"/>
      <c r="B94" s="10"/>
    </row>
    <row r="95" spans="1:13">
      <c r="A95" s="9"/>
      <c r="B95" s="10"/>
    </row>
    <row r="96" spans="1:13">
      <c r="A96" s="9"/>
      <c r="B96" s="10"/>
    </row>
    <row r="97" spans="1:12" s="1" customFormat="1">
      <c r="A97" s="9"/>
      <c r="B97" s="10"/>
      <c r="D97" s="2"/>
      <c r="F97" s="2"/>
      <c r="H97" s="2"/>
      <c r="J97" s="2"/>
      <c r="L97" s="2"/>
    </row>
    <row r="98" spans="1:12" s="1" customFormat="1">
      <c r="A98" s="9"/>
      <c r="B98" s="10"/>
      <c r="D98" s="2"/>
      <c r="F98" s="2"/>
      <c r="H98" s="2"/>
      <c r="J98" s="2"/>
      <c r="L98" s="2"/>
    </row>
    <row r="99" spans="1:12" s="1" customFormat="1">
      <c r="A99" s="9"/>
      <c r="B99" s="10"/>
      <c r="D99" s="2"/>
      <c r="F99" s="2"/>
      <c r="H99" s="2"/>
      <c r="J99" s="2"/>
      <c r="L99" s="2"/>
    </row>
    <row r="100" spans="1:12" s="1" customFormat="1">
      <c r="A100" s="9"/>
      <c r="B100" s="10"/>
      <c r="D100" s="2"/>
      <c r="F100" s="2"/>
      <c r="H100" s="2"/>
      <c r="J100" s="2"/>
      <c r="L100" s="2"/>
    </row>
    <row r="101" spans="1:12" s="1" customFormat="1">
      <c r="A101" s="9"/>
      <c r="B101" s="10"/>
      <c r="D101" s="2"/>
      <c r="F101" s="2"/>
      <c r="H101" s="2"/>
      <c r="J101" s="2"/>
      <c r="L101" s="2"/>
    </row>
    <row r="102" spans="1:12" s="1" customFormat="1">
      <c r="A102" s="9"/>
      <c r="B102" s="10"/>
      <c r="D102" s="2"/>
      <c r="F102" s="2"/>
      <c r="H102" s="2"/>
      <c r="J102" s="2"/>
      <c r="L102" s="2"/>
    </row>
    <row r="103" spans="1:12" s="1" customFormat="1">
      <c r="A103" s="9"/>
      <c r="B103" s="10"/>
      <c r="D103" s="2"/>
      <c r="F103" s="2"/>
      <c r="H103" s="2"/>
      <c r="J103" s="2"/>
      <c r="L103" s="2"/>
    </row>
    <row r="104" spans="1:12" s="1" customFormat="1">
      <c r="A104" s="9"/>
      <c r="B104" s="10"/>
      <c r="D104" s="2"/>
      <c r="F104" s="2"/>
      <c r="H104" s="2"/>
      <c r="J104" s="2"/>
      <c r="L104" s="2"/>
    </row>
    <row r="105" spans="1:12" s="1" customFormat="1">
      <c r="A105" s="9"/>
      <c r="B105" s="10"/>
      <c r="D105" s="2"/>
      <c r="F105" s="2"/>
      <c r="H105" s="2"/>
      <c r="J105" s="2"/>
      <c r="L105" s="2"/>
    </row>
    <row r="106" spans="1:12" s="1" customFormat="1">
      <c r="A106" s="9"/>
      <c r="B106" s="10"/>
      <c r="D106" s="2"/>
      <c r="F106" s="2"/>
      <c r="H106" s="2"/>
      <c r="J106" s="2"/>
      <c r="L106" s="2"/>
    </row>
    <row r="107" spans="1:12" s="1" customFormat="1">
      <c r="A107" s="9"/>
      <c r="B107" s="10"/>
      <c r="D107" s="2"/>
      <c r="F107" s="2"/>
      <c r="H107" s="2"/>
      <c r="J107" s="2"/>
      <c r="L107" s="2"/>
    </row>
    <row r="108" spans="1:12" s="1" customFormat="1">
      <c r="A108" s="9"/>
      <c r="B108" s="10"/>
      <c r="D108" s="2"/>
      <c r="F108" s="2"/>
      <c r="H108" s="2"/>
      <c r="J108" s="2"/>
      <c r="L108" s="2"/>
    </row>
    <row r="109" spans="1:12" s="1" customFormat="1">
      <c r="A109" s="9"/>
      <c r="B109" s="10"/>
      <c r="D109" s="2"/>
      <c r="F109" s="2"/>
      <c r="H109" s="2"/>
      <c r="J109" s="2"/>
      <c r="L109" s="2"/>
    </row>
    <row r="110" spans="1:12" s="1" customFormat="1">
      <c r="A110" s="9"/>
      <c r="B110" s="10"/>
      <c r="D110" s="2"/>
      <c r="F110" s="2"/>
      <c r="H110" s="2"/>
      <c r="J110" s="2"/>
      <c r="L110" s="2"/>
    </row>
    <row r="111" spans="1:12" s="1" customFormat="1">
      <c r="A111" s="9"/>
      <c r="B111" s="10"/>
      <c r="D111" s="2"/>
      <c r="F111" s="2"/>
      <c r="H111" s="2"/>
      <c r="J111" s="2"/>
      <c r="L111" s="2"/>
    </row>
    <row r="112" spans="1:12" s="1" customFormat="1">
      <c r="A112" s="9"/>
      <c r="B112" s="10"/>
      <c r="D112" s="2"/>
      <c r="F112" s="2"/>
      <c r="H112" s="2"/>
      <c r="J112" s="2"/>
      <c r="L112" s="2"/>
    </row>
    <row r="113" spans="1:14">
      <c r="A113" s="9"/>
      <c r="B113" s="10"/>
    </row>
    <row r="114" spans="1:14">
      <c r="A114" s="9"/>
      <c r="B114" s="9">
        <f>+B18+B30+B59+B86</f>
        <v>98947437416</v>
      </c>
      <c r="D114" s="9">
        <f>+D18+D30+D59+D86</f>
        <v>71575544252.919998</v>
      </c>
      <c r="F114" s="9">
        <f>+F18+F30+F59+F86</f>
        <v>84897326513.342407</v>
      </c>
      <c r="H114" s="9">
        <f>+H18+H30+H59+H86</f>
        <v>98926334600.653168</v>
      </c>
      <c r="J114" s="9">
        <f>+J18+J30+J59+J86</f>
        <v>81380978577.631622</v>
      </c>
      <c r="L114" s="9">
        <f>+L18+L30+L59+L86</f>
        <v>435727621360.54718</v>
      </c>
      <c r="N114" s="9"/>
    </row>
    <row r="115" spans="1:14">
      <c r="A115" s="9"/>
      <c r="B115" s="9">
        <f>+B114-40220695685</f>
        <v>58726741731</v>
      </c>
      <c r="D115" s="9">
        <f>+D114-D9</f>
        <v>35125044252.919998</v>
      </c>
      <c r="F115" s="9"/>
      <c r="H115" s="9"/>
      <c r="J115" s="9"/>
      <c r="L115" s="9">
        <f>+B114+D114+F114+H114+J114</f>
        <v>435727621360.54712</v>
      </c>
    </row>
    <row r="116" spans="1:14">
      <c r="B116"/>
      <c r="D116" s="2">
        <f>+'[3]CONSOLIDADO INGRESOS-8'!$L$5</f>
        <v>15238091768.551865</v>
      </c>
      <c r="F116" t="s">
        <v>63</v>
      </c>
      <c r="H116"/>
      <c r="J116"/>
      <c r="L116"/>
    </row>
    <row r="117" spans="1:14">
      <c r="B117"/>
      <c r="D117" s="2">
        <v>9000000000</v>
      </c>
      <c r="F117" t="s">
        <v>64</v>
      </c>
      <c r="H117"/>
      <c r="J117"/>
      <c r="L117"/>
    </row>
    <row r="118" spans="1:14">
      <c r="B118"/>
      <c r="D118" s="2">
        <v>8000000000</v>
      </c>
      <c r="F118" t="s">
        <v>65</v>
      </c>
      <c r="H118"/>
      <c r="J118"/>
      <c r="L118"/>
    </row>
    <row r="119" spans="1:14">
      <c r="B119"/>
      <c r="D119" s="2">
        <f>SUM(D116:D118)</f>
        <v>32238091768.551865</v>
      </c>
      <c r="F119"/>
      <c r="H119"/>
      <c r="J119"/>
      <c r="L119"/>
    </row>
    <row r="120" spans="1:14">
      <c r="B120"/>
      <c r="D120" s="8">
        <f>+D115-D119</f>
        <v>2886952484.3681335</v>
      </c>
      <c r="F120"/>
      <c r="H120"/>
      <c r="J120"/>
      <c r="L120"/>
    </row>
    <row r="121" spans="1:14">
      <c r="A121" s="7" t="s">
        <v>66</v>
      </c>
      <c r="B121" s="6">
        <v>0</v>
      </c>
      <c r="C121" s="4"/>
      <c r="D121" s="6">
        <f>+'[3]CONSOLIDADO INGRESOS-8'!$J$5+'[3]CONSOLIDADO INGRESOS-8'!$I$5</f>
        <v>29287171719</v>
      </c>
      <c r="E121" s="4"/>
      <c r="F121" s="6">
        <v>29835953436</v>
      </c>
      <c r="G121" s="4"/>
      <c r="H121" s="6">
        <v>31924470177</v>
      </c>
      <c r="I121" s="4"/>
      <c r="J121" s="6">
        <v>34159183089</v>
      </c>
      <c r="K121" s="4"/>
      <c r="L121" s="5"/>
      <c r="M121" s="4"/>
    </row>
    <row r="123" spans="1:14">
      <c r="A123" t="s">
        <v>67</v>
      </c>
      <c r="D123" s="2">
        <f>+D114+D121</f>
        <v>100862715971.92</v>
      </c>
    </row>
    <row r="124" spans="1:14">
      <c r="A124" t="s">
        <v>68</v>
      </c>
      <c r="D124" s="2">
        <f>+'[3]CONSOLIDADO INGRESOS-8'!$G$5</f>
        <v>84436608277</v>
      </c>
    </row>
    <row r="125" spans="1:14">
      <c r="A125" t="s">
        <v>69</v>
      </c>
      <c r="D125" s="2">
        <v>9000000000</v>
      </c>
    </row>
    <row r="126" spans="1:14">
      <c r="A126" t="s">
        <v>70</v>
      </c>
      <c r="D126" s="2">
        <v>6000000000</v>
      </c>
    </row>
    <row r="127" spans="1:14">
      <c r="D127" s="2">
        <f>+D123-D124-D125-D126</f>
        <v>1426107694.9199982</v>
      </c>
    </row>
  </sheetData>
  <mergeCells count="14">
    <mergeCell ref="A41:A43"/>
    <mergeCell ref="A79:A80"/>
    <mergeCell ref="A81:A82"/>
    <mergeCell ref="A50:A51"/>
    <mergeCell ref="A55:A56"/>
    <mergeCell ref="A62:L62"/>
    <mergeCell ref="A66:A69"/>
    <mergeCell ref="A71:A73"/>
    <mergeCell ref="A77:A78"/>
    <mergeCell ref="A2:A3"/>
    <mergeCell ref="A5:A7"/>
    <mergeCell ref="A12:A13"/>
    <mergeCell ref="A33:L33"/>
    <mergeCell ref="A36:A37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938D5DB1A0144BB106833F3DA9631" ma:contentTypeVersion="3" ma:contentTypeDescription="Create a new document." ma:contentTypeScope="" ma:versionID="5947631e9d0613f35e989e29e705c3d4">
  <xsd:schema xmlns:xsd="http://www.w3.org/2001/XMLSchema" xmlns:xs="http://www.w3.org/2001/XMLSchema" xmlns:p="http://schemas.microsoft.com/office/2006/metadata/properties" xmlns:ns2="be8d293c-c26d-40cf-8f59-fc8ee1ad0d59" targetNamespace="http://schemas.microsoft.com/office/2006/metadata/properties" ma:root="true" ma:fieldsID="3ebff31fbef3cb463f5666d441172013" ns2:_="">
    <xsd:import namespace="be8d293c-c26d-40cf-8f59-fc8ee1ad0d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d293c-c26d-40cf-8f59-fc8ee1ad0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93C15-A513-4182-8469-14A47CB9A538}"/>
</file>

<file path=customXml/itemProps2.xml><?xml version="1.0" encoding="utf-8"?>
<ds:datastoreItem xmlns:ds="http://schemas.openxmlformats.org/officeDocument/2006/customXml" ds:itemID="{B82FCBFC-0948-44AE-89FB-2F3CDCB1A9B5}"/>
</file>

<file path=customXml/itemProps3.xml><?xml version="1.0" encoding="utf-8"?>
<ds:datastoreItem xmlns:ds="http://schemas.openxmlformats.org/officeDocument/2006/customXml" ds:itemID="{D55A0BFA-F8E6-4170-B3A2-9C39C1C7BB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Velez Osorio - Planeación IUE</dc:creator>
  <cp:keywords/>
  <dc:description/>
  <cp:lastModifiedBy/>
  <cp:revision/>
  <dcterms:created xsi:type="dcterms:W3CDTF">2025-09-15T14:25:46Z</dcterms:created>
  <dcterms:modified xsi:type="dcterms:W3CDTF">2025-11-05T20:21:07Z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0x010100211938D5DB1A0144BB106833F3DA9631</vt:lpwstr>
  </property>
</Properties>
</file>